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U:\Veřejné zakázky 2023\VZ Stavební práce\VZMR\Oprava chodníku Čechova ul. a Mendelova-Pražská\"/>
    </mc:Choice>
  </mc:AlternateContent>
  <bookViews>
    <workbookView xWindow="0" yWindow="0" windowWidth="28770" windowHeight="4785" activeTab="1"/>
  </bookViews>
  <sheets>
    <sheet name="Rekapitulace stavby" sheetId="1" r:id="rId1"/>
    <sheet name="1 - Hlavní trasa chodníku..." sheetId="2" r:id="rId2"/>
    <sheet name="2 - Vchody do domů čp. 17..." sheetId="3" r:id="rId3"/>
    <sheet name="3 - Chodník čp. 1602" sheetId="4" r:id="rId4"/>
    <sheet name="4 - Chodník čp. 1604" sheetId="5" r:id="rId5"/>
  </sheets>
  <definedNames>
    <definedName name="_xlnm._FilterDatabase" localSheetId="1" hidden="1">'1 - Hlavní trasa chodníku...'!$C$123:$K$218</definedName>
    <definedName name="_xlnm._FilterDatabase" localSheetId="2" hidden="1">'2 - Vchody do domů čp. 17...'!$C$122:$K$178</definedName>
    <definedName name="_xlnm._FilterDatabase" localSheetId="3" hidden="1">'3 - Chodník čp. 1602'!$C$126:$K$218</definedName>
    <definedName name="_xlnm._FilterDatabase" localSheetId="4" hidden="1">'4 - Chodník čp. 1604'!$C$126:$K$218</definedName>
    <definedName name="_xlnm.Print_Titles" localSheetId="1">'1 - Hlavní trasa chodníku...'!$123:$123</definedName>
    <definedName name="_xlnm.Print_Titles" localSheetId="2">'2 - Vchody do domů čp. 17...'!$122:$122</definedName>
    <definedName name="_xlnm.Print_Titles" localSheetId="3">'3 - Chodník čp. 1602'!$126:$126</definedName>
    <definedName name="_xlnm.Print_Titles" localSheetId="4">'4 - Chodník čp. 1604'!$126:$126</definedName>
    <definedName name="_xlnm.Print_Titles" localSheetId="0">'Rekapitulace stavby'!$92:$92</definedName>
    <definedName name="_xlnm.Print_Area" localSheetId="1">'1 - Hlavní trasa chodníku...'!$C$4:$J$76,'1 - Hlavní trasa chodníku...'!$C$111:$J$218</definedName>
    <definedName name="_xlnm.Print_Area" localSheetId="2">'2 - Vchody do domů čp. 17...'!$C$4:$J$76,'2 - Vchody do domů čp. 17...'!$C$110:$J$178</definedName>
    <definedName name="_xlnm.Print_Area" localSheetId="3">'3 - Chodník čp. 1602'!$C$4:$J$76,'3 - Chodník čp. 1602'!$C$114:$J$218</definedName>
    <definedName name="_xlnm.Print_Area" localSheetId="4">'4 - Chodník čp. 1604'!$C$4:$J$76,'4 - Chodník čp. 1604'!$C$114:$J$218</definedName>
    <definedName name="_xlnm.Print_Area" localSheetId="0">'Rekapitulace stavby'!$D$4:$AO$76,'Rekapitulace stavby'!$C$82:$AQ$99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37" i="5" l="1"/>
  <c r="J36" i="5"/>
  <c r="AY98" i="1" s="1"/>
  <c r="J35" i="5"/>
  <c r="AX98" i="1" s="1"/>
  <c r="BI218" i="5"/>
  <c r="BH218" i="5"/>
  <c r="BG218" i="5"/>
  <c r="BF218" i="5"/>
  <c r="T218" i="5"/>
  <c r="R218" i="5"/>
  <c r="P218" i="5"/>
  <c r="BI217" i="5"/>
  <c r="BH217" i="5"/>
  <c r="BG217" i="5"/>
  <c r="BF217" i="5"/>
  <c r="T217" i="5"/>
  <c r="R217" i="5"/>
  <c r="P217" i="5"/>
  <c r="BI216" i="5"/>
  <c r="BH216" i="5"/>
  <c r="BG216" i="5"/>
  <c r="BF216" i="5"/>
  <c r="T216" i="5"/>
  <c r="R216" i="5"/>
  <c r="P216" i="5"/>
  <c r="BI213" i="5"/>
  <c r="BH213" i="5"/>
  <c r="BG213" i="5"/>
  <c r="BF213" i="5"/>
  <c r="T213" i="5"/>
  <c r="R213" i="5"/>
  <c r="P213" i="5"/>
  <c r="BI211" i="5"/>
  <c r="BH211" i="5"/>
  <c r="BG211" i="5"/>
  <c r="BF211" i="5"/>
  <c r="T211" i="5"/>
  <c r="R211" i="5"/>
  <c r="P211" i="5"/>
  <c r="BI208" i="5"/>
  <c r="BH208" i="5"/>
  <c r="BG208" i="5"/>
  <c r="BF208" i="5"/>
  <c r="T208" i="5"/>
  <c r="T207" i="5"/>
  <c r="R208" i="5"/>
  <c r="R207" i="5" s="1"/>
  <c r="P208" i="5"/>
  <c r="P207" i="5" s="1"/>
  <c r="BI205" i="5"/>
  <c r="BH205" i="5"/>
  <c r="BG205" i="5"/>
  <c r="BF205" i="5"/>
  <c r="T205" i="5"/>
  <c r="R205" i="5"/>
  <c r="P205" i="5"/>
  <c r="BI203" i="5"/>
  <c r="BH203" i="5"/>
  <c r="BG203" i="5"/>
  <c r="BF203" i="5"/>
  <c r="T203" i="5"/>
  <c r="R203" i="5"/>
  <c r="P203" i="5"/>
  <c r="BI198" i="5"/>
  <c r="BH198" i="5"/>
  <c r="BG198" i="5"/>
  <c r="BF198" i="5"/>
  <c r="T198" i="5"/>
  <c r="R198" i="5"/>
  <c r="P198" i="5"/>
  <c r="BI196" i="5"/>
  <c r="BH196" i="5"/>
  <c r="BG196" i="5"/>
  <c r="BF196" i="5"/>
  <c r="T196" i="5"/>
  <c r="R196" i="5"/>
  <c r="P196" i="5"/>
  <c r="BI195" i="5"/>
  <c r="BH195" i="5"/>
  <c r="BG195" i="5"/>
  <c r="BF195" i="5"/>
  <c r="T195" i="5"/>
  <c r="R195" i="5"/>
  <c r="P195" i="5"/>
  <c r="BI193" i="5"/>
  <c r="BH193" i="5"/>
  <c r="BG193" i="5"/>
  <c r="BF193" i="5"/>
  <c r="T193" i="5"/>
  <c r="R193" i="5"/>
  <c r="P193" i="5"/>
  <c r="BI192" i="5"/>
  <c r="BH192" i="5"/>
  <c r="BG192" i="5"/>
  <c r="BF192" i="5"/>
  <c r="T192" i="5"/>
  <c r="R192" i="5"/>
  <c r="P192" i="5"/>
  <c r="BI191" i="5"/>
  <c r="BH191" i="5"/>
  <c r="BG191" i="5"/>
  <c r="BF191" i="5"/>
  <c r="T191" i="5"/>
  <c r="R191" i="5"/>
  <c r="P191" i="5"/>
  <c r="BI189" i="5"/>
  <c r="BH189" i="5"/>
  <c r="BG189" i="5"/>
  <c r="BF189" i="5"/>
  <c r="T189" i="5"/>
  <c r="R189" i="5"/>
  <c r="P189" i="5"/>
  <c r="BI187" i="5"/>
  <c r="BH187" i="5"/>
  <c r="BG187" i="5"/>
  <c r="BF187" i="5"/>
  <c r="T187" i="5"/>
  <c r="R187" i="5"/>
  <c r="P187" i="5"/>
  <c r="BI185" i="5"/>
  <c r="BH185" i="5"/>
  <c r="BG185" i="5"/>
  <c r="BF185" i="5"/>
  <c r="T185" i="5"/>
  <c r="R185" i="5"/>
  <c r="P185" i="5"/>
  <c r="BI184" i="5"/>
  <c r="BH184" i="5"/>
  <c r="BG184" i="5"/>
  <c r="BF184" i="5"/>
  <c r="T184" i="5"/>
  <c r="R184" i="5"/>
  <c r="P184" i="5"/>
  <c r="BI182" i="5"/>
  <c r="BH182" i="5"/>
  <c r="BG182" i="5"/>
  <c r="BF182" i="5"/>
  <c r="T182" i="5"/>
  <c r="R182" i="5"/>
  <c r="P182" i="5"/>
  <c r="BI179" i="5"/>
  <c r="BH179" i="5"/>
  <c r="BG179" i="5"/>
  <c r="BF179" i="5"/>
  <c r="T179" i="5"/>
  <c r="R179" i="5"/>
  <c r="P179" i="5"/>
  <c r="BI178" i="5"/>
  <c r="BH178" i="5"/>
  <c r="BG178" i="5"/>
  <c r="BF178" i="5"/>
  <c r="T178" i="5"/>
  <c r="R178" i="5"/>
  <c r="P178" i="5"/>
  <c r="P177" i="5" s="1"/>
  <c r="BI175" i="5"/>
  <c r="BH175" i="5"/>
  <c r="BG175" i="5"/>
  <c r="BF175" i="5"/>
  <c r="T175" i="5"/>
  <c r="R175" i="5"/>
  <c r="P175" i="5"/>
  <c r="BI173" i="5"/>
  <c r="BH173" i="5"/>
  <c r="BG173" i="5"/>
  <c r="BF173" i="5"/>
  <c r="T173" i="5"/>
  <c r="R173" i="5"/>
  <c r="P173" i="5"/>
  <c r="BI170" i="5"/>
  <c r="BH170" i="5"/>
  <c r="BG170" i="5"/>
  <c r="BF170" i="5"/>
  <c r="T170" i="5"/>
  <c r="R170" i="5"/>
  <c r="P170" i="5"/>
  <c r="BI169" i="5"/>
  <c r="BH169" i="5"/>
  <c r="BG169" i="5"/>
  <c r="BF169" i="5"/>
  <c r="T169" i="5"/>
  <c r="R169" i="5"/>
  <c r="P169" i="5"/>
  <c r="BI167" i="5"/>
  <c r="BH167" i="5"/>
  <c r="BG167" i="5"/>
  <c r="BF167" i="5"/>
  <c r="T167" i="5"/>
  <c r="R167" i="5"/>
  <c r="P167" i="5"/>
  <c r="BI166" i="5"/>
  <c r="BH166" i="5"/>
  <c r="BG166" i="5"/>
  <c r="BF166" i="5"/>
  <c r="T166" i="5"/>
  <c r="R166" i="5"/>
  <c r="P166" i="5"/>
  <c r="BI165" i="5"/>
  <c r="BH165" i="5"/>
  <c r="BG165" i="5"/>
  <c r="BF165" i="5"/>
  <c r="T165" i="5"/>
  <c r="R165" i="5"/>
  <c r="P165" i="5"/>
  <c r="BI162" i="5"/>
  <c r="BH162" i="5"/>
  <c r="BG162" i="5"/>
  <c r="BF162" i="5"/>
  <c r="T162" i="5"/>
  <c r="R162" i="5"/>
  <c r="P162" i="5"/>
  <c r="BI160" i="5"/>
  <c r="BH160" i="5"/>
  <c r="BG160" i="5"/>
  <c r="BF160" i="5"/>
  <c r="T160" i="5"/>
  <c r="R160" i="5"/>
  <c r="P160" i="5"/>
  <c r="BI159" i="5"/>
  <c r="BH159" i="5"/>
  <c r="BG159" i="5"/>
  <c r="BF159" i="5"/>
  <c r="T159" i="5"/>
  <c r="R159" i="5"/>
  <c r="P159" i="5"/>
  <c r="BI157" i="5"/>
  <c r="BH157" i="5"/>
  <c r="BG157" i="5"/>
  <c r="BF157" i="5"/>
  <c r="T157" i="5"/>
  <c r="R157" i="5"/>
  <c r="P157" i="5"/>
  <c r="BI156" i="5"/>
  <c r="BH156" i="5"/>
  <c r="BG156" i="5"/>
  <c r="BF156" i="5"/>
  <c r="T156" i="5"/>
  <c r="R156" i="5"/>
  <c r="P156" i="5"/>
  <c r="BI154" i="5"/>
  <c r="BH154" i="5"/>
  <c r="BG154" i="5"/>
  <c r="BF154" i="5"/>
  <c r="T154" i="5"/>
  <c r="R154" i="5"/>
  <c r="P154" i="5"/>
  <c r="BI151" i="5"/>
  <c r="BH151" i="5"/>
  <c r="BG151" i="5"/>
  <c r="BF151" i="5"/>
  <c r="T151" i="5"/>
  <c r="R151" i="5"/>
  <c r="P151" i="5"/>
  <c r="BI149" i="5"/>
  <c r="BH149" i="5"/>
  <c r="BG149" i="5"/>
  <c r="BF149" i="5"/>
  <c r="T149" i="5"/>
  <c r="R149" i="5"/>
  <c r="P149" i="5"/>
  <c r="BI147" i="5"/>
  <c r="BH147" i="5"/>
  <c r="BG147" i="5"/>
  <c r="BF147" i="5"/>
  <c r="T147" i="5"/>
  <c r="R147" i="5"/>
  <c r="P147" i="5"/>
  <c r="BI145" i="5"/>
  <c r="BH145" i="5"/>
  <c r="BG145" i="5"/>
  <c r="BF145" i="5"/>
  <c r="T145" i="5"/>
  <c r="R145" i="5"/>
  <c r="P145" i="5"/>
  <c r="BI144" i="5"/>
  <c r="BH144" i="5"/>
  <c r="BG144" i="5"/>
  <c r="BF144" i="5"/>
  <c r="T144" i="5"/>
  <c r="R144" i="5"/>
  <c r="P144" i="5"/>
  <c r="BI143" i="5"/>
  <c r="BH143" i="5"/>
  <c r="BG143" i="5"/>
  <c r="BF143" i="5"/>
  <c r="T143" i="5"/>
  <c r="R143" i="5"/>
  <c r="P143" i="5"/>
  <c r="BI139" i="5"/>
  <c r="BH139" i="5"/>
  <c r="BG139" i="5"/>
  <c r="BF139" i="5"/>
  <c r="T139" i="5"/>
  <c r="R139" i="5"/>
  <c r="P139" i="5"/>
  <c r="BI137" i="5"/>
  <c r="BH137" i="5"/>
  <c r="BG137" i="5"/>
  <c r="BF137" i="5"/>
  <c r="T137" i="5"/>
  <c r="R137" i="5"/>
  <c r="P137" i="5"/>
  <c r="BI136" i="5"/>
  <c r="BH136" i="5"/>
  <c r="BG136" i="5"/>
  <c r="BF136" i="5"/>
  <c r="T136" i="5"/>
  <c r="R136" i="5"/>
  <c r="P136" i="5"/>
  <c r="BI132" i="5"/>
  <c r="BH132" i="5"/>
  <c r="BG132" i="5"/>
  <c r="BF132" i="5"/>
  <c r="T132" i="5"/>
  <c r="R132" i="5"/>
  <c r="P132" i="5"/>
  <c r="BI130" i="5"/>
  <c r="BH130" i="5"/>
  <c r="BG130" i="5"/>
  <c r="BF130" i="5"/>
  <c r="T130" i="5"/>
  <c r="R130" i="5"/>
  <c r="P130" i="5"/>
  <c r="F121" i="5"/>
  <c r="E119" i="5"/>
  <c r="F89" i="5"/>
  <c r="E87" i="5"/>
  <c r="J24" i="5"/>
  <c r="E24" i="5"/>
  <c r="J124" i="5" s="1"/>
  <c r="J23" i="5"/>
  <c r="J21" i="5"/>
  <c r="E21" i="5"/>
  <c r="J123" i="5"/>
  <c r="J20" i="5"/>
  <c r="J18" i="5"/>
  <c r="E18" i="5"/>
  <c r="F92" i="5" s="1"/>
  <c r="J17" i="5"/>
  <c r="J15" i="5"/>
  <c r="E15" i="5"/>
  <c r="F123" i="5"/>
  <c r="J14" i="5"/>
  <c r="J12" i="5"/>
  <c r="J89" i="5" s="1"/>
  <c r="E7" i="5"/>
  <c r="E117" i="5"/>
  <c r="J37" i="4"/>
  <c r="J36" i="4"/>
  <c r="AY97" i="1"/>
  <c r="J35" i="4"/>
  <c r="AX97" i="1" s="1"/>
  <c r="BI218" i="4"/>
  <c r="BH218" i="4"/>
  <c r="BG218" i="4"/>
  <c r="BF218" i="4"/>
  <c r="T218" i="4"/>
  <c r="R218" i="4"/>
  <c r="P218" i="4"/>
  <c r="BI217" i="4"/>
  <c r="BH217" i="4"/>
  <c r="BG217" i="4"/>
  <c r="BF217" i="4"/>
  <c r="T217" i="4"/>
  <c r="R217" i="4"/>
  <c r="P217" i="4"/>
  <c r="BI216" i="4"/>
  <c r="BH216" i="4"/>
  <c r="BG216" i="4"/>
  <c r="BF216" i="4"/>
  <c r="T216" i="4"/>
  <c r="R216" i="4"/>
  <c r="P216" i="4"/>
  <c r="BI213" i="4"/>
  <c r="BH213" i="4"/>
  <c r="BG213" i="4"/>
  <c r="BF213" i="4"/>
  <c r="T213" i="4"/>
  <c r="R213" i="4"/>
  <c r="P213" i="4"/>
  <c r="BI211" i="4"/>
  <c r="BH211" i="4"/>
  <c r="BG211" i="4"/>
  <c r="BF211" i="4"/>
  <c r="T211" i="4"/>
  <c r="R211" i="4"/>
  <c r="P211" i="4"/>
  <c r="BI208" i="4"/>
  <c r="BH208" i="4"/>
  <c r="BG208" i="4"/>
  <c r="BF208" i="4"/>
  <c r="T208" i="4"/>
  <c r="T207" i="4" s="1"/>
  <c r="R208" i="4"/>
  <c r="R207" i="4" s="1"/>
  <c r="P208" i="4"/>
  <c r="P207" i="4"/>
  <c r="BI205" i="4"/>
  <c r="BH205" i="4"/>
  <c r="BG205" i="4"/>
  <c r="BF205" i="4"/>
  <c r="T205" i="4"/>
  <c r="R205" i="4"/>
  <c r="P205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7" i="4"/>
  <c r="BH197" i="4"/>
  <c r="BG197" i="4"/>
  <c r="BF197" i="4"/>
  <c r="T197" i="4"/>
  <c r="R197" i="4"/>
  <c r="P197" i="4"/>
  <c r="BI196" i="4"/>
  <c r="BH196" i="4"/>
  <c r="BG196" i="4"/>
  <c r="BF196" i="4"/>
  <c r="T196" i="4"/>
  <c r="R196" i="4"/>
  <c r="P196" i="4"/>
  <c r="BI193" i="4"/>
  <c r="BH193" i="4"/>
  <c r="BG193" i="4"/>
  <c r="BF193" i="4"/>
  <c r="T193" i="4"/>
  <c r="R193" i="4"/>
  <c r="P193" i="4"/>
  <c r="BI192" i="4"/>
  <c r="BH192" i="4"/>
  <c r="BG192" i="4"/>
  <c r="BF192" i="4"/>
  <c r="T192" i="4"/>
  <c r="R192" i="4"/>
  <c r="P192" i="4"/>
  <c r="BI191" i="4"/>
  <c r="BH191" i="4"/>
  <c r="BG191" i="4"/>
  <c r="BF191" i="4"/>
  <c r="T191" i="4"/>
  <c r="R191" i="4"/>
  <c r="P191" i="4"/>
  <c r="BI189" i="4"/>
  <c r="BH189" i="4"/>
  <c r="BG189" i="4"/>
  <c r="BF189" i="4"/>
  <c r="T189" i="4"/>
  <c r="R189" i="4"/>
  <c r="P189" i="4"/>
  <c r="BI187" i="4"/>
  <c r="BH187" i="4"/>
  <c r="BG187" i="4"/>
  <c r="BF187" i="4"/>
  <c r="T187" i="4"/>
  <c r="R187" i="4"/>
  <c r="P187" i="4"/>
  <c r="BI185" i="4"/>
  <c r="BH185" i="4"/>
  <c r="BG185" i="4"/>
  <c r="BF185" i="4"/>
  <c r="T185" i="4"/>
  <c r="R185" i="4"/>
  <c r="P185" i="4"/>
  <c r="BI184" i="4"/>
  <c r="BH184" i="4"/>
  <c r="BG184" i="4"/>
  <c r="BF184" i="4"/>
  <c r="T184" i="4"/>
  <c r="R184" i="4"/>
  <c r="P184" i="4"/>
  <c r="BI181" i="4"/>
  <c r="BH181" i="4"/>
  <c r="BG181" i="4"/>
  <c r="BF181" i="4"/>
  <c r="T181" i="4"/>
  <c r="R181" i="4"/>
  <c r="P181" i="4"/>
  <c r="BI178" i="4"/>
  <c r="BH178" i="4"/>
  <c r="BG178" i="4"/>
  <c r="BF178" i="4"/>
  <c r="T178" i="4"/>
  <c r="R178" i="4"/>
  <c r="P178" i="4"/>
  <c r="BI176" i="4"/>
  <c r="BH176" i="4"/>
  <c r="BG176" i="4"/>
  <c r="BF176" i="4"/>
  <c r="T176" i="4"/>
  <c r="R176" i="4"/>
  <c r="P176" i="4"/>
  <c r="BI173" i="4"/>
  <c r="BH173" i="4"/>
  <c r="BG173" i="4"/>
  <c r="BF173" i="4"/>
  <c r="T173" i="4"/>
  <c r="R173" i="4"/>
  <c r="P173" i="4"/>
  <c r="BI172" i="4"/>
  <c r="BH172" i="4"/>
  <c r="BG172" i="4"/>
  <c r="BF172" i="4"/>
  <c r="T172" i="4"/>
  <c r="R172" i="4"/>
  <c r="P172" i="4"/>
  <c r="BI168" i="4"/>
  <c r="BH168" i="4"/>
  <c r="BG168" i="4"/>
  <c r="BF168" i="4"/>
  <c r="T168" i="4"/>
  <c r="R168" i="4"/>
  <c r="P168" i="4"/>
  <c r="BI167" i="4"/>
  <c r="BH167" i="4"/>
  <c r="BG167" i="4"/>
  <c r="BF167" i="4"/>
  <c r="T167" i="4"/>
  <c r="R167" i="4"/>
  <c r="P167" i="4"/>
  <c r="BI165" i="4"/>
  <c r="BH165" i="4"/>
  <c r="BG165" i="4"/>
  <c r="BF165" i="4"/>
  <c r="T165" i="4"/>
  <c r="R165" i="4"/>
  <c r="P165" i="4"/>
  <c r="BI164" i="4"/>
  <c r="BH164" i="4"/>
  <c r="BG164" i="4"/>
  <c r="BF164" i="4"/>
  <c r="T164" i="4"/>
  <c r="R164" i="4"/>
  <c r="P164" i="4"/>
  <c r="BI163" i="4"/>
  <c r="BH163" i="4"/>
  <c r="BG163" i="4"/>
  <c r="BF163" i="4"/>
  <c r="T163" i="4"/>
  <c r="R163" i="4"/>
  <c r="P163" i="4"/>
  <c r="BI160" i="4"/>
  <c r="BH160" i="4"/>
  <c r="BG160" i="4"/>
  <c r="BF160" i="4"/>
  <c r="T160" i="4"/>
  <c r="R160" i="4"/>
  <c r="P160" i="4"/>
  <c r="BI158" i="4"/>
  <c r="BH158" i="4"/>
  <c r="BG158" i="4"/>
  <c r="BF158" i="4"/>
  <c r="T158" i="4"/>
  <c r="R158" i="4"/>
  <c r="P158" i="4"/>
  <c r="BI157" i="4"/>
  <c r="BH157" i="4"/>
  <c r="BG157" i="4"/>
  <c r="BF157" i="4"/>
  <c r="T157" i="4"/>
  <c r="R157" i="4"/>
  <c r="P157" i="4"/>
  <c r="BI155" i="4"/>
  <c r="BH155" i="4"/>
  <c r="BG155" i="4"/>
  <c r="BF155" i="4"/>
  <c r="T155" i="4"/>
  <c r="R155" i="4"/>
  <c r="P155" i="4"/>
  <c r="BI152" i="4"/>
  <c r="BH152" i="4"/>
  <c r="BG152" i="4"/>
  <c r="BF152" i="4"/>
  <c r="T152" i="4"/>
  <c r="R152" i="4"/>
  <c r="P152" i="4"/>
  <c r="BI150" i="4"/>
  <c r="BH150" i="4"/>
  <c r="BG150" i="4"/>
  <c r="BF150" i="4"/>
  <c r="T150" i="4"/>
  <c r="R150" i="4"/>
  <c r="P150" i="4"/>
  <c r="BI148" i="4"/>
  <c r="BH148" i="4"/>
  <c r="BG148" i="4"/>
  <c r="BF148" i="4"/>
  <c r="T148" i="4"/>
  <c r="R148" i="4"/>
  <c r="P148" i="4"/>
  <c r="BI146" i="4"/>
  <c r="BH146" i="4"/>
  <c r="BG146" i="4"/>
  <c r="BF146" i="4"/>
  <c r="T146" i="4"/>
  <c r="R146" i="4"/>
  <c r="P146" i="4"/>
  <c r="BI145" i="4"/>
  <c r="BH145" i="4"/>
  <c r="BG145" i="4"/>
  <c r="BF145" i="4"/>
  <c r="T145" i="4"/>
  <c r="R145" i="4"/>
  <c r="P145" i="4"/>
  <c r="BI144" i="4"/>
  <c r="BH144" i="4"/>
  <c r="BG144" i="4"/>
  <c r="BF144" i="4"/>
  <c r="T144" i="4"/>
  <c r="R144" i="4"/>
  <c r="P144" i="4"/>
  <c r="BI140" i="4"/>
  <c r="BH140" i="4"/>
  <c r="BG140" i="4"/>
  <c r="BF140" i="4"/>
  <c r="T140" i="4"/>
  <c r="R140" i="4"/>
  <c r="P140" i="4"/>
  <c r="BI138" i="4"/>
  <c r="BH138" i="4"/>
  <c r="BG138" i="4"/>
  <c r="BF138" i="4"/>
  <c r="T138" i="4"/>
  <c r="R138" i="4"/>
  <c r="P138" i="4"/>
  <c r="BI137" i="4"/>
  <c r="BH137" i="4"/>
  <c r="BG137" i="4"/>
  <c r="BF137" i="4"/>
  <c r="T137" i="4"/>
  <c r="R137" i="4"/>
  <c r="P137" i="4"/>
  <c r="BI133" i="4"/>
  <c r="BH133" i="4"/>
  <c r="BG133" i="4"/>
  <c r="BF133" i="4"/>
  <c r="T133" i="4"/>
  <c r="R133" i="4"/>
  <c r="P133" i="4"/>
  <c r="BI132" i="4"/>
  <c r="BH132" i="4"/>
  <c r="BG132" i="4"/>
  <c r="BF132" i="4"/>
  <c r="T132" i="4"/>
  <c r="R132" i="4"/>
  <c r="P132" i="4"/>
  <c r="BI130" i="4"/>
  <c r="BH130" i="4"/>
  <c r="BG130" i="4"/>
  <c r="BF130" i="4"/>
  <c r="T130" i="4"/>
  <c r="R130" i="4"/>
  <c r="P130" i="4"/>
  <c r="F121" i="4"/>
  <c r="E119" i="4"/>
  <c r="F89" i="4"/>
  <c r="E87" i="4"/>
  <c r="J24" i="4"/>
  <c r="E24" i="4"/>
  <c r="J92" i="4"/>
  <c r="J23" i="4"/>
  <c r="J21" i="4"/>
  <c r="E21" i="4"/>
  <c r="J91" i="4" s="1"/>
  <c r="J20" i="4"/>
  <c r="J18" i="4"/>
  <c r="E18" i="4"/>
  <c r="F124" i="4"/>
  <c r="J17" i="4"/>
  <c r="J15" i="4"/>
  <c r="E15" i="4"/>
  <c r="F123" i="4" s="1"/>
  <c r="J14" i="4"/>
  <c r="J12" i="4"/>
  <c r="J89" i="4" s="1"/>
  <c r="E7" i="4"/>
  <c r="E117" i="4"/>
  <c r="J37" i="3"/>
  <c r="J36" i="3"/>
  <c r="AY96" i="1" s="1"/>
  <c r="J35" i="3"/>
  <c r="AX96" i="1"/>
  <c r="BI178" i="3"/>
  <c r="BH178" i="3"/>
  <c r="BG178" i="3"/>
  <c r="BF178" i="3"/>
  <c r="T178" i="3"/>
  <c r="R178" i="3"/>
  <c r="P178" i="3"/>
  <c r="BI177" i="3"/>
  <c r="BH177" i="3"/>
  <c r="BG177" i="3"/>
  <c r="BF177" i="3"/>
  <c r="T177" i="3"/>
  <c r="R177" i="3"/>
  <c r="P177" i="3"/>
  <c r="BI176" i="3"/>
  <c r="BH176" i="3"/>
  <c r="BG176" i="3"/>
  <c r="BF176" i="3"/>
  <c r="T176" i="3"/>
  <c r="R176" i="3"/>
  <c r="P176" i="3"/>
  <c r="BI174" i="3"/>
  <c r="BH174" i="3"/>
  <c r="BG174" i="3"/>
  <c r="BF174" i="3"/>
  <c r="T174" i="3"/>
  <c r="T173" i="3"/>
  <c r="R174" i="3"/>
  <c r="R173" i="3"/>
  <c r="P174" i="3"/>
  <c r="P173" i="3"/>
  <c r="BI171" i="3"/>
  <c r="BH171" i="3"/>
  <c r="BG171" i="3"/>
  <c r="BF171" i="3"/>
  <c r="T171" i="3"/>
  <c r="R171" i="3"/>
  <c r="P171" i="3"/>
  <c r="BI169" i="3"/>
  <c r="BH169" i="3"/>
  <c r="BG169" i="3"/>
  <c r="BF169" i="3"/>
  <c r="T169" i="3"/>
  <c r="R169" i="3"/>
  <c r="P169" i="3"/>
  <c r="BI165" i="3"/>
  <c r="BH165" i="3"/>
  <c r="BG165" i="3"/>
  <c r="BF165" i="3"/>
  <c r="T165" i="3"/>
  <c r="R165" i="3"/>
  <c r="P165" i="3"/>
  <c r="BI163" i="3"/>
  <c r="BH163" i="3"/>
  <c r="BG163" i="3"/>
  <c r="BF163" i="3"/>
  <c r="T163" i="3"/>
  <c r="R163" i="3"/>
  <c r="P163" i="3"/>
  <c r="BI162" i="3"/>
  <c r="BH162" i="3"/>
  <c r="BG162" i="3"/>
  <c r="BF162" i="3"/>
  <c r="T162" i="3"/>
  <c r="R162" i="3"/>
  <c r="P162" i="3"/>
  <c r="BI159" i="3"/>
  <c r="BH159" i="3"/>
  <c r="BG159" i="3"/>
  <c r="BF159" i="3"/>
  <c r="T159" i="3"/>
  <c r="R159" i="3"/>
  <c r="P159" i="3"/>
  <c r="BI157" i="3"/>
  <c r="BH157" i="3"/>
  <c r="BG157" i="3"/>
  <c r="BF157" i="3"/>
  <c r="T157" i="3"/>
  <c r="R157" i="3"/>
  <c r="P157" i="3"/>
  <c r="BI156" i="3"/>
  <c r="BH156" i="3"/>
  <c r="BG156" i="3"/>
  <c r="BF156" i="3"/>
  <c r="T156" i="3"/>
  <c r="R156" i="3"/>
  <c r="P156" i="3"/>
  <c r="BI152" i="3"/>
  <c r="BH152" i="3"/>
  <c r="BG152" i="3"/>
  <c r="BF152" i="3"/>
  <c r="T152" i="3"/>
  <c r="R152" i="3"/>
  <c r="P152" i="3"/>
  <c r="BI151" i="3"/>
  <c r="BH151" i="3"/>
  <c r="BG151" i="3"/>
  <c r="BF151" i="3"/>
  <c r="T151" i="3"/>
  <c r="R151" i="3"/>
  <c r="P151" i="3"/>
  <c r="BI150" i="3"/>
  <c r="BH150" i="3"/>
  <c r="BG150" i="3"/>
  <c r="BF150" i="3"/>
  <c r="T150" i="3"/>
  <c r="R150" i="3"/>
  <c r="P150" i="3"/>
  <c r="BI149" i="3"/>
  <c r="BH149" i="3"/>
  <c r="BG149" i="3"/>
  <c r="BF149" i="3"/>
  <c r="T149" i="3"/>
  <c r="R149" i="3"/>
  <c r="P149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42" i="3"/>
  <c r="BH142" i="3"/>
  <c r="BG142" i="3"/>
  <c r="BF142" i="3"/>
  <c r="T142" i="3"/>
  <c r="R142" i="3"/>
  <c r="P142" i="3"/>
  <c r="BI140" i="3"/>
  <c r="BH140" i="3"/>
  <c r="BG140" i="3"/>
  <c r="BF140" i="3"/>
  <c r="T140" i="3"/>
  <c r="R140" i="3"/>
  <c r="P140" i="3"/>
  <c r="BI139" i="3"/>
  <c r="BH139" i="3"/>
  <c r="BG139" i="3"/>
  <c r="BF139" i="3"/>
  <c r="T139" i="3"/>
  <c r="R139" i="3"/>
  <c r="P139" i="3"/>
  <c r="BI138" i="3"/>
  <c r="BH138" i="3"/>
  <c r="BG138" i="3"/>
  <c r="BF138" i="3"/>
  <c r="T138" i="3"/>
  <c r="R138" i="3"/>
  <c r="P138" i="3"/>
  <c r="BI136" i="3"/>
  <c r="BH136" i="3"/>
  <c r="BG136" i="3"/>
  <c r="BF136" i="3"/>
  <c r="T136" i="3"/>
  <c r="R136" i="3"/>
  <c r="P136" i="3"/>
  <c r="BI134" i="3"/>
  <c r="BH134" i="3"/>
  <c r="BG134" i="3"/>
  <c r="BF134" i="3"/>
  <c r="T134" i="3"/>
  <c r="R134" i="3"/>
  <c r="P134" i="3"/>
  <c r="BI133" i="3"/>
  <c r="BH133" i="3"/>
  <c r="BG133" i="3"/>
  <c r="BF133" i="3"/>
  <c r="T133" i="3"/>
  <c r="R133" i="3"/>
  <c r="P133" i="3"/>
  <c r="BI129" i="3"/>
  <c r="BH129" i="3"/>
  <c r="BG129" i="3"/>
  <c r="BF129" i="3"/>
  <c r="T129" i="3"/>
  <c r="R129" i="3"/>
  <c r="P129" i="3"/>
  <c r="BI128" i="3"/>
  <c r="BH128" i="3"/>
  <c r="BG128" i="3"/>
  <c r="BF128" i="3"/>
  <c r="T128" i="3"/>
  <c r="R128" i="3"/>
  <c r="P128" i="3"/>
  <c r="BI126" i="3"/>
  <c r="BH126" i="3"/>
  <c r="BG126" i="3"/>
  <c r="BF126" i="3"/>
  <c r="T126" i="3"/>
  <c r="R126" i="3"/>
  <c r="P126" i="3"/>
  <c r="F117" i="3"/>
  <c r="E115" i="3"/>
  <c r="F89" i="3"/>
  <c r="E87" i="3"/>
  <c r="J24" i="3"/>
  <c r="E24" i="3"/>
  <c r="J120" i="3" s="1"/>
  <c r="J23" i="3"/>
  <c r="J21" i="3"/>
  <c r="E21" i="3"/>
  <c r="J119" i="3"/>
  <c r="J20" i="3"/>
  <c r="J18" i="3"/>
  <c r="E18" i="3"/>
  <c r="F92" i="3" s="1"/>
  <c r="J17" i="3"/>
  <c r="J15" i="3"/>
  <c r="E15" i="3"/>
  <c r="F91" i="3"/>
  <c r="J14" i="3"/>
  <c r="J12" i="3"/>
  <c r="J117" i="3"/>
  <c r="E7" i="3"/>
  <c r="E85" i="3"/>
  <c r="J37" i="2"/>
  <c r="J36" i="2"/>
  <c r="AY95" i="1"/>
  <c r="J35" i="2"/>
  <c r="AX95" i="1" s="1"/>
  <c r="BI218" i="2"/>
  <c r="BH218" i="2"/>
  <c r="BG218" i="2"/>
  <c r="BF218" i="2"/>
  <c r="T218" i="2"/>
  <c r="R218" i="2"/>
  <c r="P218" i="2"/>
  <c r="BI217" i="2"/>
  <c r="BH217" i="2"/>
  <c r="BG217" i="2"/>
  <c r="BF217" i="2"/>
  <c r="T217" i="2"/>
  <c r="R217" i="2"/>
  <c r="P217" i="2"/>
  <c r="BI216" i="2"/>
  <c r="BH216" i="2"/>
  <c r="BG216" i="2"/>
  <c r="BF216" i="2"/>
  <c r="T216" i="2"/>
  <c r="R216" i="2"/>
  <c r="P216" i="2"/>
  <c r="BI214" i="2"/>
  <c r="BH214" i="2"/>
  <c r="BG214" i="2"/>
  <c r="BF214" i="2"/>
  <c r="T214" i="2"/>
  <c r="T213" i="2"/>
  <c r="R214" i="2"/>
  <c r="R213" i="2" s="1"/>
  <c r="P214" i="2"/>
  <c r="P213" i="2"/>
  <c r="BI211" i="2"/>
  <c r="BH211" i="2"/>
  <c r="BG211" i="2"/>
  <c r="BF211" i="2"/>
  <c r="T211" i="2"/>
  <c r="R211" i="2"/>
  <c r="P211" i="2"/>
  <c r="BI209" i="2"/>
  <c r="BH209" i="2"/>
  <c r="BG209" i="2"/>
  <c r="BF209" i="2"/>
  <c r="T209" i="2"/>
  <c r="R209" i="2"/>
  <c r="P209" i="2"/>
  <c r="BI205" i="2"/>
  <c r="BH205" i="2"/>
  <c r="BG205" i="2"/>
  <c r="BF205" i="2"/>
  <c r="T205" i="2"/>
  <c r="R205" i="2"/>
  <c r="P205" i="2"/>
  <c r="BI203" i="2"/>
  <c r="BH203" i="2"/>
  <c r="BG203" i="2"/>
  <c r="BF203" i="2"/>
  <c r="T203" i="2"/>
  <c r="R203" i="2"/>
  <c r="P203" i="2"/>
  <c r="BI202" i="2"/>
  <c r="BH202" i="2"/>
  <c r="BG202" i="2"/>
  <c r="BF202" i="2"/>
  <c r="T202" i="2"/>
  <c r="R202" i="2"/>
  <c r="P202" i="2"/>
  <c r="BI200" i="2"/>
  <c r="BH200" i="2"/>
  <c r="BG200" i="2"/>
  <c r="BF200" i="2"/>
  <c r="T200" i="2"/>
  <c r="R200" i="2"/>
  <c r="P200" i="2"/>
  <c r="BI199" i="2"/>
  <c r="BH199" i="2"/>
  <c r="BG199" i="2"/>
  <c r="BF199" i="2"/>
  <c r="T199" i="2"/>
  <c r="R199" i="2"/>
  <c r="P199" i="2"/>
  <c r="BI198" i="2"/>
  <c r="BH198" i="2"/>
  <c r="BG198" i="2"/>
  <c r="BF198" i="2"/>
  <c r="T198" i="2"/>
  <c r="R198" i="2"/>
  <c r="P198" i="2"/>
  <c r="BI193" i="2"/>
  <c r="BH193" i="2"/>
  <c r="BG193" i="2"/>
  <c r="BF193" i="2"/>
  <c r="T193" i="2"/>
  <c r="R193" i="2"/>
  <c r="P193" i="2"/>
  <c r="BI191" i="2"/>
  <c r="BH191" i="2"/>
  <c r="BG191" i="2"/>
  <c r="BF191" i="2"/>
  <c r="T191" i="2"/>
  <c r="R191" i="2"/>
  <c r="P191" i="2"/>
  <c r="BI189" i="2"/>
  <c r="BH189" i="2"/>
  <c r="BG189" i="2"/>
  <c r="BF189" i="2"/>
  <c r="T189" i="2"/>
  <c r="R189" i="2"/>
  <c r="P189" i="2"/>
  <c r="BI187" i="2"/>
  <c r="BH187" i="2"/>
  <c r="BG187" i="2"/>
  <c r="BF187" i="2"/>
  <c r="T187" i="2"/>
  <c r="R187" i="2"/>
  <c r="P187" i="2"/>
  <c r="BI184" i="2"/>
  <c r="BH184" i="2"/>
  <c r="BG184" i="2"/>
  <c r="BF184" i="2"/>
  <c r="T184" i="2"/>
  <c r="R184" i="2"/>
  <c r="P184" i="2"/>
  <c r="BI181" i="2"/>
  <c r="BH181" i="2"/>
  <c r="BG181" i="2"/>
  <c r="BF181" i="2"/>
  <c r="T181" i="2"/>
  <c r="R181" i="2"/>
  <c r="P181" i="2"/>
  <c r="BI178" i="2"/>
  <c r="BH178" i="2"/>
  <c r="BG178" i="2"/>
  <c r="BF178" i="2"/>
  <c r="T178" i="2"/>
  <c r="R178" i="2"/>
  <c r="P178" i="2"/>
  <c r="BI176" i="2"/>
  <c r="BH176" i="2"/>
  <c r="BG176" i="2"/>
  <c r="BF176" i="2"/>
  <c r="T176" i="2"/>
  <c r="R176" i="2"/>
  <c r="P176" i="2"/>
  <c r="BI174" i="2"/>
  <c r="BH174" i="2"/>
  <c r="BG174" i="2"/>
  <c r="BF174" i="2"/>
  <c r="T174" i="2"/>
  <c r="R174" i="2"/>
  <c r="P174" i="2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5" i="2"/>
  <c r="BH165" i="2"/>
  <c r="BG165" i="2"/>
  <c r="BF165" i="2"/>
  <c r="T165" i="2"/>
  <c r="R165" i="2"/>
  <c r="P165" i="2"/>
  <c r="BI162" i="2"/>
  <c r="BH162" i="2"/>
  <c r="BG162" i="2"/>
  <c r="BF162" i="2"/>
  <c r="T162" i="2"/>
  <c r="R162" i="2"/>
  <c r="P162" i="2"/>
  <c r="BI157" i="2"/>
  <c r="BH157" i="2"/>
  <c r="BG157" i="2"/>
  <c r="BF157" i="2"/>
  <c r="T157" i="2"/>
  <c r="R157" i="2"/>
  <c r="P157" i="2"/>
  <c r="BI155" i="2"/>
  <c r="BH155" i="2"/>
  <c r="BG155" i="2"/>
  <c r="BF155" i="2"/>
  <c r="T155" i="2"/>
  <c r="R155" i="2"/>
  <c r="P155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49" i="2"/>
  <c r="BH149" i="2"/>
  <c r="BG149" i="2"/>
  <c r="BF149" i="2"/>
  <c r="T149" i="2"/>
  <c r="R149" i="2"/>
  <c r="P149" i="2"/>
  <c r="BI147" i="2"/>
  <c r="BH147" i="2"/>
  <c r="BG147" i="2"/>
  <c r="BF147" i="2"/>
  <c r="T147" i="2"/>
  <c r="R147" i="2"/>
  <c r="P147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39" i="2"/>
  <c r="BH139" i="2"/>
  <c r="BG139" i="2"/>
  <c r="BF139" i="2"/>
  <c r="T139" i="2"/>
  <c r="R139" i="2"/>
  <c r="P139" i="2"/>
  <c r="BI137" i="2"/>
  <c r="BH137" i="2"/>
  <c r="BG137" i="2"/>
  <c r="BF137" i="2"/>
  <c r="T137" i="2"/>
  <c r="R137" i="2"/>
  <c r="P137" i="2"/>
  <c r="BI133" i="2"/>
  <c r="BH133" i="2"/>
  <c r="BG133" i="2"/>
  <c r="BF133" i="2"/>
  <c r="T133" i="2"/>
  <c r="R133" i="2"/>
  <c r="P133" i="2"/>
  <c r="BI131" i="2"/>
  <c r="BH131" i="2"/>
  <c r="BG131" i="2"/>
  <c r="BF131" i="2"/>
  <c r="T131" i="2"/>
  <c r="R131" i="2"/>
  <c r="P131" i="2"/>
  <c r="BI129" i="2"/>
  <c r="BH129" i="2"/>
  <c r="BG129" i="2"/>
  <c r="BF129" i="2"/>
  <c r="T129" i="2"/>
  <c r="R129" i="2"/>
  <c r="P129" i="2"/>
  <c r="BI127" i="2"/>
  <c r="BH127" i="2"/>
  <c r="BG127" i="2"/>
  <c r="BF127" i="2"/>
  <c r="T127" i="2"/>
  <c r="R127" i="2"/>
  <c r="P127" i="2"/>
  <c r="F118" i="2"/>
  <c r="E116" i="2"/>
  <c r="F89" i="2"/>
  <c r="E87" i="2"/>
  <c r="J24" i="2"/>
  <c r="E24" i="2"/>
  <c r="J121" i="2" s="1"/>
  <c r="J23" i="2"/>
  <c r="J21" i="2"/>
  <c r="E21" i="2"/>
  <c r="J91" i="2"/>
  <c r="J20" i="2"/>
  <c r="J18" i="2"/>
  <c r="E18" i="2"/>
  <c r="F92" i="2" s="1"/>
  <c r="J17" i="2"/>
  <c r="J15" i="2"/>
  <c r="E15" i="2"/>
  <c r="F91" i="2"/>
  <c r="J14" i="2"/>
  <c r="J12" i="2"/>
  <c r="J89" i="2"/>
  <c r="E7" i="2"/>
  <c r="E114" i="2"/>
  <c r="L90" i="1"/>
  <c r="AM90" i="1"/>
  <c r="AM89" i="1"/>
  <c r="L89" i="1"/>
  <c r="AM87" i="1"/>
  <c r="L87" i="1"/>
  <c r="L85" i="1"/>
  <c r="L84" i="1"/>
  <c r="J191" i="2"/>
  <c r="BK184" i="2"/>
  <c r="J214" i="2"/>
  <c r="BK191" i="2"/>
  <c r="J143" i="2"/>
  <c r="BK147" i="2"/>
  <c r="BK193" i="2"/>
  <c r="J145" i="2"/>
  <c r="BK211" i="2"/>
  <c r="BK202" i="2"/>
  <c r="J178" i="2"/>
  <c r="BK218" i="2"/>
  <c r="J144" i="2"/>
  <c r="J133" i="3"/>
  <c r="BK151" i="3"/>
  <c r="J159" i="3"/>
  <c r="BK169" i="3"/>
  <c r="BK133" i="3"/>
  <c r="J149" i="3"/>
  <c r="J156" i="3"/>
  <c r="J129" i="3"/>
  <c r="BK193" i="4"/>
  <c r="J145" i="4"/>
  <c r="BK197" i="4"/>
  <c r="J218" i="4"/>
  <c r="J157" i="4"/>
  <c r="BK168" i="4"/>
  <c r="BK133" i="4"/>
  <c r="BK211" i="4"/>
  <c r="J208" i="4"/>
  <c r="J203" i="4"/>
  <c r="BK191" i="4"/>
  <c r="J160" i="4"/>
  <c r="BK150" i="4"/>
  <c r="BK140" i="4"/>
  <c r="J132" i="4"/>
  <c r="BK173" i="4"/>
  <c r="J213" i="5"/>
  <c r="BK154" i="5"/>
  <c r="J203" i="5"/>
  <c r="J175" i="5"/>
  <c r="BK205" i="5"/>
  <c r="J156" i="5"/>
  <c r="BK198" i="5"/>
  <c r="J166" i="5"/>
  <c r="J184" i="5"/>
  <c r="BK184" i="5"/>
  <c r="J145" i="5"/>
  <c r="BK185" i="5"/>
  <c r="J147" i="5"/>
  <c r="BK162" i="5"/>
  <c r="J174" i="2"/>
  <c r="BK174" i="2"/>
  <c r="BK141" i="2"/>
  <c r="J209" i="2"/>
  <c r="J199" i="2"/>
  <c r="J173" i="2"/>
  <c r="BK154" i="2"/>
  <c r="J141" i="2"/>
  <c r="J139" i="2"/>
  <c r="BK214" i="2"/>
  <c r="J203" i="2"/>
  <c r="J169" i="2"/>
  <c r="J176" i="2"/>
  <c r="J162" i="3"/>
  <c r="BK140" i="3"/>
  <c r="J142" i="3"/>
  <c r="J163" i="3"/>
  <c r="J171" i="3"/>
  <c r="BK156" i="3"/>
  <c r="J176" i="3"/>
  <c r="J151" i="3"/>
  <c r="J140" i="4"/>
  <c r="BK192" i="4"/>
  <c r="J191" i="4"/>
  <c r="BK203" i="4"/>
  <c r="J163" i="4"/>
  <c r="BK189" i="4"/>
  <c r="BK205" i="4"/>
  <c r="J144" i="4"/>
  <c r="BK178" i="4"/>
  <c r="BK216" i="5"/>
  <c r="J165" i="5"/>
  <c r="BK130" i="5"/>
  <c r="BK178" i="5"/>
  <c r="J208" i="5"/>
  <c r="J144" i="5"/>
  <c r="J191" i="5"/>
  <c r="BK143" i="5"/>
  <c r="BK213" i="5"/>
  <c r="BK147" i="5"/>
  <c r="J195" i="5"/>
  <c r="BK136" i="5"/>
  <c r="J149" i="5"/>
  <c r="BK187" i="2"/>
  <c r="J202" i="2"/>
  <c r="J189" i="2"/>
  <c r="BK144" i="2"/>
  <c r="BK145" i="2"/>
  <c r="J184" i="2"/>
  <c r="J218" i="2"/>
  <c r="J211" i="2"/>
  <c r="J200" i="2"/>
  <c r="BK173" i="2"/>
  <c r="J187" i="2"/>
  <c r="J157" i="3"/>
  <c r="J169" i="3"/>
  <c r="BK126" i="3"/>
  <c r="BK146" i="3"/>
  <c r="BK150" i="3"/>
  <c r="BK144" i="3"/>
  <c r="J174" i="3"/>
  <c r="BK142" i="3"/>
  <c r="BK134" i="3"/>
  <c r="BK208" i="4"/>
  <c r="J184" i="4"/>
  <c r="J176" i="4"/>
  <c r="J217" i="4"/>
  <c r="J178" i="4"/>
  <c r="BK187" i="4"/>
  <c r="J138" i="4"/>
  <c r="BK167" i="4"/>
  <c r="J193" i="4"/>
  <c r="J162" i="5"/>
  <c r="J132" i="5"/>
  <c r="J192" i="5"/>
  <c r="BK151" i="5"/>
  <c r="J182" i="5"/>
  <c r="BK149" i="5"/>
  <c r="BK193" i="5"/>
  <c r="J154" i="5"/>
  <c r="BK218" i="5"/>
  <c r="BK179" i="5"/>
  <c r="BK132" i="5"/>
  <c r="BK192" i="5"/>
  <c r="BK166" i="5"/>
  <c r="BK173" i="5"/>
  <c r="BK143" i="2"/>
  <c r="J127" i="2"/>
  <c r="BK205" i="2"/>
  <c r="J198" i="2"/>
  <c r="BK165" i="2"/>
  <c r="J155" i="2"/>
  <c r="BK189" i="2"/>
  <c r="J133" i="2"/>
  <c r="BK209" i="2"/>
  <c r="BK198" i="2"/>
  <c r="BK137" i="2"/>
  <c r="J147" i="2"/>
  <c r="J144" i="3"/>
  <c r="J134" i="3"/>
  <c r="BK176" i="3"/>
  <c r="BK178" i="3"/>
  <c r="J139" i="3"/>
  <c r="BK165" i="3"/>
  <c r="BK139" i="3"/>
  <c r="BK149" i="3"/>
  <c r="J150" i="4"/>
  <c r="BK130" i="4"/>
  <c r="J213" i="4"/>
  <c r="J148" i="4"/>
  <c r="J167" i="4"/>
  <c r="J199" i="4"/>
  <c r="BK196" i="4"/>
  <c r="J197" i="4"/>
  <c r="BK165" i="4"/>
  <c r="BK163" i="4"/>
  <c r="BK191" i="5"/>
  <c r="BK160" i="5"/>
  <c r="J217" i="5"/>
  <c r="J187" i="5"/>
  <c r="J218" i="5"/>
  <c r="J179" i="5"/>
  <c r="J170" i="5"/>
  <c r="BK187" i="5"/>
  <c r="J198" i="5"/>
  <c r="J160" i="5"/>
  <c r="J130" i="5"/>
  <c r="J169" i="5"/>
  <c r="J185" i="5"/>
  <c r="BK137" i="5"/>
  <c r="J157" i="2"/>
  <c r="BK157" i="2"/>
  <c r="J137" i="2"/>
  <c r="BK216" i="2"/>
  <c r="BK200" i="2"/>
  <c r="J162" i="2"/>
  <c r="BK127" i="2"/>
  <c r="J149" i="2"/>
  <c r="BK151" i="2"/>
  <c r="J216" i="2"/>
  <c r="J205" i="2"/>
  <c r="BK199" i="2"/>
  <c r="J165" i="2"/>
  <c r="BK169" i="2"/>
  <c r="J152" i="3"/>
  <c r="BK129" i="3"/>
  <c r="J140" i="3"/>
  <c r="J138" i="3"/>
  <c r="J177" i="3"/>
  <c r="BK128" i="3"/>
  <c r="J189" i="4"/>
  <c r="BK132" i="4"/>
  <c r="J155" i="4"/>
  <c r="BK185" i="4"/>
  <c r="J216" i="4"/>
  <c r="BK152" i="4"/>
  <c r="BK164" i="4"/>
  <c r="J158" i="4"/>
  <c r="BK157" i="4"/>
  <c r="BK148" i="4"/>
  <c r="BK146" i="4"/>
  <c r="J137" i="4"/>
  <c r="BK217" i="4"/>
  <c r="BK199" i="4"/>
  <c r="J187" i="4"/>
  <c r="BK172" i="4"/>
  <c r="J168" i="4"/>
  <c r="J165" i="4"/>
  <c r="BK155" i="4"/>
  <c r="J152" i="4"/>
  <c r="J196" i="4"/>
  <c r="J211" i="4"/>
  <c r="J164" i="4"/>
  <c r="J193" i="5"/>
  <c r="BK159" i="5"/>
  <c r="BK208" i="5"/>
  <c r="BK169" i="5"/>
  <c r="J189" i="5"/>
  <c r="J151" i="5"/>
  <c r="J216" i="5"/>
  <c r="BK175" i="5"/>
  <c r="BK145" i="5"/>
  <c r="J196" i="5"/>
  <c r="BK139" i="5"/>
  <c r="J205" i="5"/>
  <c r="J167" i="5"/>
  <c r="BK156" i="5"/>
  <c r="BK139" i="2"/>
  <c r="J151" i="2"/>
  <c r="J129" i="2"/>
  <c r="J153" i="2"/>
  <c r="BK178" i="2"/>
  <c r="J154" i="2"/>
  <c r="AS94" i="1"/>
  <c r="BK162" i="2"/>
  <c r="BK155" i="2"/>
  <c r="J150" i="3"/>
  <c r="J126" i="3"/>
  <c r="BK138" i="3"/>
  <c r="J165" i="3"/>
  <c r="BK171" i="3"/>
  <c r="J128" i="3"/>
  <c r="J146" i="3"/>
  <c r="J136" i="3"/>
  <c r="BK213" i="4"/>
  <c r="J133" i="4"/>
  <c r="BK158" i="4"/>
  <c r="BK216" i="4"/>
  <c r="BK144" i="4"/>
  <c r="BK160" i="4"/>
  <c r="J173" i="4"/>
  <c r="J192" i="4"/>
  <c r="J185" i="4"/>
  <c r="BK145" i="4"/>
  <c r="BK189" i="5"/>
  <c r="J136" i="5"/>
  <c r="J157" i="5"/>
  <c r="BK195" i="5"/>
  <c r="J211" i="5"/>
  <c r="BK203" i="5"/>
  <c r="BK167" i="5"/>
  <c r="BK217" i="5"/>
  <c r="J173" i="5"/>
  <c r="J178" i="5"/>
  <c r="BK176" i="2"/>
  <c r="J181" i="2"/>
  <c r="BK149" i="2"/>
  <c r="BK217" i="2"/>
  <c r="BK203" i="2"/>
  <c r="J193" i="2"/>
  <c r="BK133" i="2"/>
  <c r="BK129" i="2"/>
  <c r="BK153" i="2"/>
  <c r="J217" i="2"/>
  <c r="BK181" i="2"/>
  <c r="BK131" i="2"/>
  <c r="J131" i="2"/>
  <c r="BK136" i="3"/>
  <c r="BK162" i="3"/>
  <c r="BK157" i="3"/>
  <c r="BK163" i="3"/>
  <c r="BK177" i="3"/>
  <c r="J178" i="3"/>
  <c r="BK152" i="3"/>
  <c r="BK174" i="3"/>
  <c r="BK159" i="3"/>
  <c r="J205" i="4"/>
  <c r="BK176" i="4"/>
  <c r="BK218" i="4"/>
  <c r="J130" i="4"/>
  <c r="BK181" i="4"/>
  <c r="J181" i="4"/>
  <c r="BK137" i="4"/>
  <c r="J146" i="4"/>
  <c r="J172" i="4"/>
  <c r="BK184" i="4"/>
  <c r="BK138" i="4"/>
  <c r="BK182" i="5"/>
  <c r="BK144" i="5"/>
  <c r="BK196" i="5"/>
  <c r="J159" i="5"/>
  <c r="BK170" i="5"/>
  <c r="J143" i="5"/>
  <c r="BK165" i="5"/>
  <c r="J137" i="5"/>
  <c r="BK211" i="5"/>
  <c r="J139" i="5"/>
  <c r="BK157" i="5"/>
  <c r="BK129" i="5" l="1"/>
  <c r="J129" i="5"/>
  <c r="J98" i="5" s="1"/>
  <c r="R164" i="5"/>
  <c r="T152" i="2"/>
  <c r="R172" i="2"/>
  <c r="R201" i="2"/>
  <c r="T125" i="3"/>
  <c r="R161" i="3"/>
  <c r="P129" i="4"/>
  <c r="T154" i="4"/>
  <c r="T162" i="4"/>
  <c r="T171" i="4"/>
  <c r="T128" i="4" s="1"/>
  <c r="T127" i="4" s="1"/>
  <c r="P195" i="4"/>
  <c r="T210" i="4"/>
  <c r="T209" i="4"/>
  <c r="BK126" i="2"/>
  <c r="J126" i="2"/>
  <c r="J98" i="2" s="1"/>
  <c r="R152" i="2"/>
  <c r="P172" i="2"/>
  <c r="P201" i="2"/>
  <c r="BK155" i="3"/>
  <c r="J155" i="3"/>
  <c r="J100" i="3" s="1"/>
  <c r="R155" i="3"/>
  <c r="P175" i="3"/>
  <c r="P154" i="4"/>
  <c r="P162" i="4"/>
  <c r="P171" i="4"/>
  <c r="R195" i="4"/>
  <c r="P129" i="5"/>
  <c r="P164" i="5"/>
  <c r="T177" i="5"/>
  <c r="BK152" i="2"/>
  <c r="J152" i="2"/>
  <c r="J99" i="2"/>
  <c r="P175" i="2"/>
  <c r="BK215" i="2"/>
  <c r="J215" i="2"/>
  <c r="J104" i="2" s="1"/>
  <c r="BK148" i="3"/>
  <c r="J148" i="3" s="1"/>
  <c r="J99" i="3" s="1"/>
  <c r="T161" i="3"/>
  <c r="R154" i="4"/>
  <c r="R162" i="4"/>
  <c r="R175" i="4"/>
  <c r="P210" i="4"/>
  <c r="P209" i="4"/>
  <c r="T215" i="4"/>
  <c r="BK153" i="5"/>
  <c r="J153" i="5"/>
  <c r="J99" i="5"/>
  <c r="BK164" i="5"/>
  <c r="J164" i="5"/>
  <c r="J100" i="5" s="1"/>
  <c r="P172" i="5"/>
  <c r="BK210" i="5"/>
  <c r="J210" i="5"/>
  <c r="J106" i="5"/>
  <c r="BK215" i="5"/>
  <c r="J215" i="5" s="1"/>
  <c r="J107" i="5" s="1"/>
  <c r="P152" i="2"/>
  <c r="T175" i="2"/>
  <c r="R215" i="2"/>
  <c r="P125" i="3"/>
  <c r="T148" i="3"/>
  <c r="T155" i="3"/>
  <c r="BK175" i="3"/>
  <c r="J175" i="3"/>
  <c r="J103" i="3" s="1"/>
  <c r="BK129" i="4"/>
  <c r="J129" i="4" s="1"/>
  <c r="J98" i="4" s="1"/>
  <c r="P175" i="4"/>
  <c r="BK210" i="4"/>
  <c r="BK209" i="4" s="1"/>
  <c r="J209" i="4" s="1"/>
  <c r="J105" i="4" s="1"/>
  <c r="R215" i="4"/>
  <c r="P153" i="5"/>
  <c r="BK172" i="5"/>
  <c r="J172" i="5"/>
  <c r="J101" i="5"/>
  <c r="T172" i="5"/>
  <c r="T128" i="5" s="1"/>
  <c r="T127" i="5" s="1"/>
  <c r="T194" i="5"/>
  <c r="T210" i="5"/>
  <c r="T209" i="5" s="1"/>
  <c r="R126" i="2"/>
  <c r="BK172" i="2"/>
  <c r="J172" i="2"/>
  <c r="J100" i="2"/>
  <c r="T172" i="2"/>
  <c r="BK201" i="2"/>
  <c r="J201" i="2"/>
  <c r="J102" i="2" s="1"/>
  <c r="T215" i="2"/>
  <c r="P148" i="3"/>
  <c r="P155" i="3"/>
  <c r="R175" i="3"/>
  <c r="BK154" i="4"/>
  <c r="BK128" i="4" s="1"/>
  <c r="J128" i="4" s="1"/>
  <c r="J97" i="4" s="1"/>
  <c r="BK171" i="4"/>
  <c r="J171" i="4"/>
  <c r="J101" i="4" s="1"/>
  <c r="R171" i="4"/>
  <c r="BK195" i="4"/>
  <c r="J195" i="4"/>
  <c r="J103" i="4" s="1"/>
  <c r="P215" i="4"/>
  <c r="R129" i="5"/>
  <c r="T153" i="5"/>
  <c r="BK177" i="5"/>
  <c r="J177" i="5"/>
  <c r="J102" i="5"/>
  <c r="BK194" i="5"/>
  <c r="J194" i="5" s="1"/>
  <c r="J103" i="5" s="1"/>
  <c r="P215" i="5"/>
  <c r="P126" i="2"/>
  <c r="P125" i="2" s="1"/>
  <c r="BK175" i="2"/>
  <c r="J175" i="2"/>
  <c r="J101" i="2"/>
  <c r="T201" i="2"/>
  <c r="BK125" i="3"/>
  <c r="R148" i="3"/>
  <c r="BK161" i="3"/>
  <c r="J161" i="3" s="1"/>
  <c r="J101" i="3" s="1"/>
  <c r="T175" i="3"/>
  <c r="R129" i="4"/>
  <c r="R128" i="4" s="1"/>
  <c r="BK162" i="4"/>
  <c r="J162" i="4" s="1"/>
  <c r="J100" i="4" s="1"/>
  <c r="BK175" i="4"/>
  <c r="J175" i="4"/>
  <c r="J102" i="4"/>
  <c r="T195" i="4"/>
  <c r="BK215" i="4"/>
  <c r="J215" i="4"/>
  <c r="J107" i="4" s="1"/>
  <c r="T164" i="5"/>
  <c r="R172" i="5"/>
  <c r="R194" i="5"/>
  <c r="R210" i="5"/>
  <c r="R209" i="5"/>
  <c r="R215" i="5"/>
  <c r="T126" i="2"/>
  <c r="T125" i="2" s="1"/>
  <c r="T124" i="2" s="1"/>
  <c r="R175" i="2"/>
  <c r="P215" i="2"/>
  <c r="R125" i="3"/>
  <c r="R124" i="3"/>
  <c r="R123" i="3" s="1"/>
  <c r="P161" i="3"/>
  <c r="T129" i="4"/>
  <c r="T175" i="4"/>
  <c r="R210" i="4"/>
  <c r="R209" i="4"/>
  <c r="T129" i="5"/>
  <c r="R153" i="5"/>
  <c r="R177" i="5"/>
  <c r="P194" i="5"/>
  <c r="P210" i="5"/>
  <c r="P209" i="5"/>
  <c r="T215" i="5"/>
  <c r="BK213" i="2"/>
  <c r="J213" i="2" s="1"/>
  <c r="J103" i="2" s="1"/>
  <c r="BK173" i="3"/>
  <c r="J173" i="3"/>
  <c r="J102" i="3"/>
  <c r="BK207" i="4"/>
  <c r="J207" i="4" s="1"/>
  <c r="J104" i="4" s="1"/>
  <c r="BK207" i="5"/>
  <c r="J207" i="5"/>
  <c r="J104" i="5" s="1"/>
  <c r="F124" i="5"/>
  <c r="BE136" i="5"/>
  <c r="BE165" i="5"/>
  <c r="BE167" i="5"/>
  <c r="J121" i="5"/>
  <c r="BE149" i="5"/>
  <c r="BE151" i="5"/>
  <c r="BE154" i="5"/>
  <c r="BE159" i="5"/>
  <c r="BE160" i="5"/>
  <c r="BE191" i="5"/>
  <c r="BE193" i="5"/>
  <c r="BE198" i="5"/>
  <c r="BE185" i="5"/>
  <c r="BE205" i="5"/>
  <c r="BE211" i="5"/>
  <c r="F91" i="5"/>
  <c r="BE130" i="5"/>
  <c r="BE132" i="5"/>
  <c r="BE144" i="5"/>
  <c r="BE162" i="5"/>
  <c r="BE175" i="5"/>
  <c r="BE178" i="5"/>
  <c r="BE189" i="5"/>
  <c r="BE196" i="5"/>
  <c r="BE208" i="5"/>
  <c r="BE217" i="5"/>
  <c r="E85" i="5"/>
  <c r="J92" i="5"/>
  <c r="BE137" i="5"/>
  <c r="BE147" i="5"/>
  <c r="BE169" i="5"/>
  <c r="BE179" i="5"/>
  <c r="BE182" i="5"/>
  <c r="BE203" i="5"/>
  <c r="BE213" i="5"/>
  <c r="J91" i="5"/>
  <c r="BE145" i="5"/>
  <c r="BE173" i="5"/>
  <c r="BE166" i="5"/>
  <c r="BE170" i="5"/>
  <c r="BE195" i="5"/>
  <c r="BE216" i="5"/>
  <c r="BE218" i="5"/>
  <c r="BE139" i="5"/>
  <c r="BE143" i="5"/>
  <c r="BE156" i="5"/>
  <c r="BE157" i="5"/>
  <c r="BE184" i="5"/>
  <c r="BE187" i="5"/>
  <c r="BE192" i="5"/>
  <c r="F91" i="4"/>
  <c r="BE150" i="4"/>
  <c r="BE158" i="4"/>
  <c r="BE165" i="4"/>
  <c r="BE167" i="4"/>
  <c r="J125" i="3"/>
  <c r="J98" i="3" s="1"/>
  <c r="E85" i="4"/>
  <c r="F92" i="4"/>
  <c r="J124" i="4"/>
  <c r="BE155" i="4"/>
  <c r="BE157" i="4"/>
  <c r="BE184" i="4"/>
  <c r="BE208" i="4"/>
  <c r="BE211" i="4"/>
  <c r="J123" i="4"/>
  <c r="BE133" i="4"/>
  <c r="BE145" i="4"/>
  <c r="BE164" i="4"/>
  <c r="BE189" i="4"/>
  <c r="BE192" i="4"/>
  <c r="BE196" i="4"/>
  <c r="BE197" i="4"/>
  <c r="J121" i="4"/>
  <c r="BE132" i="4"/>
  <c r="BE160" i="4"/>
  <c r="BE163" i="4"/>
  <c r="BE181" i="4"/>
  <c r="BE187" i="4"/>
  <c r="BE191" i="4"/>
  <c r="BE205" i="4"/>
  <c r="BE213" i="4"/>
  <c r="BE217" i="4"/>
  <c r="BE130" i="4"/>
  <c r="BE140" i="4"/>
  <c r="BE146" i="4"/>
  <c r="BE173" i="4"/>
  <c r="BE176" i="4"/>
  <c r="BE193" i="4"/>
  <c r="BE172" i="4"/>
  <c r="BE218" i="4"/>
  <c r="BE137" i="4"/>
  <c r="BE138" i="4"/>
  <c r="BE144" i="4"/>
  <c r="BE148" i="4"/>
  <c r="BE152" i="4"/>
  <c r="BE168" i="4"/>
  <c r="BE178" i="4"/>
  <c r="BE185" i="4"/>
  <c r="BE199" i="4"/>
  <c r="BE203" i="4"/>
  <c r="BE216" i="4"/>
  <c r="BK125" i="2"/>
  <c r="J125" i="2"/>
  <c r="J97" i="2" s="1"/>
  <c r="F119" i="3"/>
  <c r="BE126" i="3"/>
  <c r="BE144" i="3"/>
  <c r="BE152" i="3"/>
  <c r="BE169" i="3"/>
  <c r="J92" i="3"/>
  <c r="BE146" i="3"/>
  <c r="BE162" i="3"/>
  <c r="BE163" i="3"/>
  <c r="J89" i="3"/>
  <c r="BE129" i="3"/>
  <c r="BE133" i="3"/>
  <c r="BE136" i="3"/>
  <c r="BE138" i="3"/>
  <c r="BE150" i="3"/>
  <c r="BE151" i="3"/>
  <c r="F120" i="3"/>
  <c r="BE176" i="3"/>
  <c r="BE128" i="3"/>
  <c r="BE134" i="3"/>
  <c r="BE139" i="3"/>
  <c r="BE140" i="3"/>
  <c r="BE157" i="3"/>
  <c r="BE177" i="3"/>
  <c r="J91" i="3"/>
  <c r="BE142" i="3"/>
  <c r="BE159" i="3"/>
  <c r="BE165" i="3"/>
  <c r="BE174" i="3"/>
  <c r="E113" i="3"/>
  <c r="BE178" i="3"/>
  <c r="BE149" i="3"/>
  <c r="BE156" i="3"/>
  <c r="BE171" i="3"/>
  <c r="J92" i="2"/>
  <c r="J120" i="2"/>
  <c r="BE127" i="2"/>
  <c r="BE149" i="2"/>
  <c r="BE151" i="2"/>
  <c r="BE157" i="2"/>
  <c r="F121" i="2"/>
  <c r="BE193" i="2"/>
  <c r="BE200" i="2"/>
  <c r="BE205" i="2"/>
  <c r="BE214" i="2"/>
  <c r="BE217" i="2"/>
  <c r="J118" i="2"/>
  <c r="BE143" i="2"/>
  <c r="BE165" i="2"/>
  <c r="BE176" i="2"/>
  <c r="BE133" i="2"/>
  <c r="BE137" i="2"/>
  <c r="BE145" i="2"/>
  <c r="BE153" i="2"/>
  <c r="BE154" i="2"/>
  <c r="BE162" i="2"/>
  <c r="BE184" i="2"/>
  <c r="F120" i="2"/>
  <c r="BE129" i="2"/>
  <c r="BE139" i="2"/>
  <c r="BE173" i="2"/>
  <c r="BE174" i="2"/>
  <c r="E85" i="2"/>
  <c r="BE141" i="2"/>
  <c r="BE147" i="2"/>
  <c r="BE187" i="2"/>
  <c r="BE189" i="2"/>
  <c r="BE191" i="2"/>
  <c r="BE198" i="2"/>
  <c r="BE199" i="2"/>
  <c r="BE202" i="2"/>
  <c r="BE203" i="2"/>
  <c r="BE209" i="2"/>
  <c r="BE211" i="2"/>
  <c r="BE216" i="2"/>
  <c r="BE218" i="2"/>
  <c r="BE144" i="2"/>
  <c r="BE155" i="2"/>
  <c r="BE178" i="2"/>
  <c r="BE131" i="2"/>
  <c r="BE169" i="2"/>
  <c r="BE181" i="2"/>
  <c r="F36" i="3"/>
  <c r="BC96" i="1" s="1"/>
  <c r="J34" i="4"/>
  <c r="AW97" i="1" s="1"/>
  <c r="F36" i="5"/>
  <c r="BC98" i="1" s="1"/>
  <c r="F35" i="2"/>
  <c r="BB95" i="1"/>
  <c r="F35" i="4"/>
  <c r="BB97" i="1" s="1"/>
  <c r="F34" i="5"/>
  <c r="BA98" i="1" s="1"/>
  <c r="F34" i="2"/>
  <c r="BA95" i="1" s="1"/>
  <c r="F37" i="5"/>
  <c r="BD98" i="1"/>
  <c r="F37" i="2"/>
  <c r="BD95" i="1" s="1"/>
  <c r="F34" i="4"/>
  <c r="BA97" i="1" s="1"/>
  <c r="F35" i="3"/>
  <c r="BB96" i="1" s="1"/>
  <c r="F34" i="3"/>
  <c r="BA96" i="1"/>
  <c r="F36" i="4"/>
  <c r="BC97" i="1" s="1"/>
  <c r="J34" i="2"/>
  <c r="AW95" i="1" s="1"/>
  <c r="F37" i="4"/>
  <c r="BD97" i="1" s="1"/>
  <c r="J34" i="3"/>
  <c r="AW96" i="1"/>
  <c r="F37" i="3"/>
  <c r="BD96" i="1" s="1"/>
  <c r="F35" i="5"/>
  <c r="BB98" i="1" s="1"/>
  <c r="F36" i="2"/>
  <c r="BC95" i="1" s="1"/>
  <c r="J34" i="5"/>
  <c r="AW98" i="1"/>
  <c r="J154" i="4" l="1"/>
  <c r="J99" i="4" s="1"/>
  <c r="J210" i="4"/>
  <c r="J106" i="4" s="1"/>
  <c r="P124" i="2"/>
  <c r="AU95" i="1"/>
  <c r="R125" i="2"/>
  <c r="R124" i="2"/>
  <c r="P128" i="4"/>
  <c r="P127" i="4"/>
  <c r="AU97" i="1" s="1"/>
  <c r="R127" i="4"/>
  <c r="R128" i="5"/>
  <c r="R127" i="5" s="1"/>
  <c r="T124" i="3"/>
  <c r="T123" i="3"/>
  <c r="BK124" i="3"/>
  <c r="J124" i="3"/>
  <c r="J97" i="3" s="1"/>
  <c r="P128" i="5"/>
  <c r="P127" i="5" s="1"/>
  <c r="AU98" i="1" s="1"/>
  <c r="P124" i="3"/>
  <c r="P123" i="3"/>
  <c r="AU96" i="1" s="1"/>
  <c r="BK209" i="5"/>
  <c r="J209" i="5" s="1"/>
  <c r="J105" i="5" s="1"/>
  <c r="BK128" i="5"/>
  <c r="J128" i="5" s="1"/>
  <c r="J97" i="5" s="1"/>
  <c r="BK127" i="4"/>
  <c r="J127" i="4" s="1"/>
  <c r="J30" i="4" s="1"/>
  <c r="AG97" i="1" s="1"/>
  <c r="BK124" i="2"/>
  <c r="J124" i="2" s="1"/>
  <c r="J30" i="2" s="1"/>
  <c r="AG95" i="1" s="1"/>
  <c r="F33" i="3"/>
  <c r="AZ96" i="1" s="1"/>
  <c r="BC94" i="1"/>
  <c r="AY94" i="1"/>
  <c r="F33" i="5"/>
  <c r="AZ98" i="1" s="1"/>
  <c r="J33" i="2"/>
  <c r="AV95" i="1" s="1"/>
  <c r="AT95" i="1" s="1"/>
  <c r="J33" i="3"/>
  <c r="AV96" i="1" s="1"/>
  <c r="AT96" i="1" s="1"/>
  <c r="BA94" i="1"/>
  <c r="W30" i="1" s="1"/>
  <c r="J33" i="4"/>
  <c r="AV97" i="1" s="1"/>
  <c r="AT97" i="1" s="1"/>
  <c r="F33" i="2"/>
  <c r="AZ95" i="1"/>
  <c r="F33" i="4"/>
  <c r="AZ97" i="1"/>
  <c r="BD94" i="1"/>
  <c r="W33" i="1" s="1"/>
  <c r="J33" i="5"/>
  <c r="AV98" i="1" s="1"/>
  <c r="AT98" i="1" s="1"/>
  <c r="BB94" i="1"/>
  <c r="W31" i="1" s="1"/>
  <c r="BK127" i="5" l="1"/>
  <c r="J127" i="5"/>
  <c r="BK123" i="3"/>
  <c r="J123" i="3" s="1"/>
  <c r="J30" i="3" s="1"/>
  <c r="AG96" i="1" s="1"/>
  <c r="AN97" i="1"/>
  <c r="J96" i="4"/>
  <c r="J39" i="4"/>
  <c r="AN95" i="1"/>
  <c r="J96" i="2"/>
  <c r="J39" i="2"/>
  <c r="AU94" i="1"/>
  <c r="AZ94" i="1"/>
  <c r="AV94" i="1"/>
  <c r="AK29" i="1"/>
  <c r="J30" i="5"/>
  <c r="AG98" i="1"/>
  <c r="AW94" i="1"/>
  <c r="AK30" i="1" s="1"/>
  <c r="W32" i="1"/>
  <c r="AX94" i="1"/>
  <c r="J39" i="3" l="1"/>
  <c r="J39" i="5"/>
  <c r="J96" i="5"/>
  <c r="J96" i="3"/>
  <c r="AN96" i="1"/>
  <c r="AG94" i="1"/>
  <c r="AN98" i="1"/>
  <c r="AT94" i="1"/>
  <c r="W29" i="1"/>
  <c r="AN94" i="1" l="1"/>
  <c r="AK26" i="1"/>
  <c r="AK35" i="1"/>
</calcChain>
</file>

<file path=xl/sharedStrings.xml><?xml version="1.0" encoding="utf-8"?>
<sst xmlns="http://schemas.openxmlformats.org/spreadsheetml/2006/main" count="4272" uniqueCount="581">
  <si>
    <t>Export Komplet</t>
  </si>
  <si>
    <t/>
  </si>
  <si>
    <t>2.0</t>
  </si>
  <si>
    <t>ZAMOK</t>
  </si>
  <si>
    <t>False</t>
  </si>
  <si>
    <t>{4fabe4fe-3032-4ba3-8b4b-96f2ed0f09d0}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</si>
  <si>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</si>
  <si>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</si>
  <si>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</si>
  <si>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</si>
  <si>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</si>
  <si>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</si>
  <si>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</si>
  <si>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</si>
  <si>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</si>
  <si>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</si>
  <si>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 - chodník Nová Pražská - Mendelova</t>
  </si>
  <si>
    <t>KSO:</t>
  </si>
  <si>
    <t>CC-CZ:</t>
  </si>
  <si>
    <t>Místo:</t>
  </si>
  <si>
    <t xml:space="preserve"> </t>
  </si>
  <si>
    <t>Datum:</t>
  </si>
  <si>
    <t>26. 7. 2022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</si>
  <si>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</si>
  <si>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</si>
  <si>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</si>
  <si>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</si>
  <si>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</si>
  <si>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</si>
  <si>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</si>
  <si>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</si>
  <si>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</si>
  <si>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</si>
  <si>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</si>
  <si>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</si>
  <si>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</si>
  <si>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</si>
  <si>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</si>
  <si>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</si>
  <si>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</si>
  <si>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</si>
  <si>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</si>
  <si>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</si>
  <si>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</si>
  <si>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</si>
  <si>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</si>
  <si>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</si>
  <si>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</si>
  <si>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</si>
  <si>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</si>
  <si>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</si>
  <si>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</si>
  <si>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</si>
  <si>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</si>
  <si>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</si>
  <si>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</si>
  <si>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</si>
  <si>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</si>
  <si>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</si>
  <si>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</si>
  <si>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</si>
  <si>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</si>
  <si>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</si>
  <si>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</si>
  <si>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</si>
  <si>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</si>
  <si>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</si>
  <si>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</si>
  <si>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</si>
  <si>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</si>
  <si>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</si>
  <si>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</si>
  <si>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</si>
  <si>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</si>
  <si>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</si>
  <si>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</si>
  <si>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</si>
  <si>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1</t>
  </si>
  <si>
    <t>Hlavní trasa chodníku mezi světel. křiž. a ul. Mendelova</t>
  </si>
  <si>
    <t>STA</t>
  </si>
  <si>
    <t>{ebb1fca5-801f-4a11-8a74-ba16c337e1e4}</t>
  </si>
  <si>
    <t>2</t>
  </si>
  <si>
    <t>Vchody do domů čp. 1712 a 1716</t>
  </si>
  <si>
    <t>{a06e9c53-38e4-4c29-8308-0fd60490ddbb}</t>
  </si>
  <si>
    <t>3</t>
  </si>
  <si>
    <t>Chodník čp. 1602</t>
  </si>
  <si>
    <t>{8035095a-41b1-4901-82ef-b6ff8389eff5}</t>
  </si>
  <si>
    <t>4</t>
  </si>
  <si>
    <t>Chodník čp. 1604</t>
  </si>
  <si>
    <t>{37fc0fd1-3d0f-4539-b94c-1112a4a3c499}</t>
  </si>
  <si>
    <t>KRYCÍ LIST SOUPISU PRACÍ</t>
  </si>
  <si>
    <t>Objekt:</t>
  </si>
  <si>
    <t>1 - Hlavní trasa chodníku mezi světel. křiž. a ul. Mendelova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</si>
  <si>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</si>
  <si>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</si>
  <si>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</si>
  <si>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</si>
  <si>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</si>
  <si>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</si>
  <si>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</si>
  <si>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</si>
  <si>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</si>
  <si>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</si>
  <si>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</si>
  <si>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</si>
  <si>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</si>
  <si>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</si>
  <si>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</si>
  <si>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</si>
  <si>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</si>
  <si>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</si>
  <si>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</si>
  <si>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</si>
  <si>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</si>
  <si>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</si>
  <si>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</si>
  <si>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</si>
  <si>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</si>
  <si>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</si>
  <si>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</si>
  <si>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</si>
  <si>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</si>
  <si>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</si>
  <si>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</si>
  <si>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111211101</t>
  </si>
  <si>
    <t>Odstranění křovin a stromů průměru kmene do 100 mm i s kořeny sklonu terénu do 1:5 ručně</t>
  </si>
  <si>
    <t>m2</t>
  </si>
  <si>
    <t>-1619882867</t>
  </si>
  <si>
    <t>VV</t>
  </si>
  <si>
    <t>"pročištění za obrubou" (11+82)*1,</t>
  </si>
  <si>
    <t>113107123</t>
  </si>
  <si>
    <t>Odstranění podkladu z kameniva drceného tl přes 200 do 300 mm ručně</t>
  </si>
  <si>
    <t>379772341</t>
  </si>
  <si>
    <t>"napojení do domů a odboček" 4*3*1,5</t>
  </si>
  <si>
    <t>113107142</t>
  </si>
  <si>
    <t>Odstranění podkladu živičného tl 100 mm ručně</t>
  </si>
  <si>
    <t>-1952126680</t>
  </si>
  <si>
    <t>"Napojení na AC chodníky" 2*3*0,5</t>
  </si>
  <si>
    <t>113107163</t>
  </si>
  <si>
    <t>Odstranění podkladu z kameniva drceného tl přes 200 do 300 mm strojně pl přes 50 do 200 m2</t>
  </si>
  <si>
    <t>-456121867</t>
  </si>
  <si>
    <t>"celkem ZD" 780</t>
  </si>
  <si>
    <t>"odečet ručního dobourání " -18</t>
  </si>
  <si>
    <t>Součet</t>
  </si>
  <si>
    <t>5</t>
  </si>
  <si>
    <t>113107182</t>
  </si>
  <si>
    <t>Odstranění podkladu živičného tl 100 mm strojně pl přes 50 do 200 m2</t>
  </si>
  <si>
    <t>1194189604</t>
  </si>
  <si>
    <t>780-3</t>
  </si>
  <si>
    <t>6</t>
  </si>
  <si>
    <t>113202111</t>
  </si>
  <si>
    <t>Vytrhání obrub krajníků obrubníků stojatých</t>
  </si>
  <si>
    <t>m</t>
  </si>
  <si>
    <t>-2111858039</t>
  </si>
  <si>
    <t>"chodník - tráva/ parkoviště" 456</t>
  </si>
  <si>
    <t>7</t>
  </si>
  <si>
    <t>120901121</t>
  </si>
  <si>
    <t>Bourání zdiva z betonu prostého neprokládaného v odkopávkách nebo prokopávkách ručně</t>
  </si>
  <si>
    <t>m3</t>
  </si>
  <si>
    <t>41657008</t>
  </si>
  <si>
    <t>"bourání beton lože obrub " 456*0,25*0,3</t>
  </si>
  <si>
    <t>8</t>
  </si>
  <si>
    <t>162651152</t>
  </si>
  <si>
    <t>Vodorovné přemístění přes 4 000 do 5000 m výkopku/sypaniny z horniny třídy těžitelnosti III skupiny 6 a 7</t>
  </si>
  <si>
    <t>257251195</t>
  </si>
  <si>
    <t>9</t>
  </si>
  <si>
    <t>171251201</t>
  </si>
  <si>
    <t>Uložení sypaniny na skládky nebo meziskládky</t>
  </si>
  <si>
    <t>-211514532</t>
  </si>
  <si>
    <t>10</t>
  </si>
  <si>
    <t>181152302</t>
  </si>
  <si>
    <t>Úprava pláně pro silnice a dálnice v zářezech se zhutněním</t>
  </si>
  <si>
    <t>1410323331</t>
  </si>
  <si>
    <t>"úprava  i pod obruby" 780/3*(3+2*0,3)</t>
  </si>
  <si>
    <t>11</t>
  </si>
  <si>
    <t>181311103</t>
  </si>
  <si>
    <t>Rozprostření ornice tl vrstvy do 200 mm v rovině nebo ve svahu do 1:5 ručně</t>
  </si>
  <si>
    <t>1274567204</t>
  </si>
  <si>
    <t>"úprava pásu za obrubou š. 1,5m 25%" (456-60)*1,5*0,25</t>
  </si>
  <si>
    <t>12</t>
  </si>
  <si>
    <t>181351003</t>
  </si>
  <si>
    <t>Rozprostření ornice tl vrstvy do 200 mm pl do 100 m2 v rovině nebo ve svahu do 1:5 strojně</t>
  </si>
  <si>
    <t>213325093</t>
  </si>
  <si>
    <t>"úprava pásu za obrubou š. 1,5m 75%" (456-60)*1,5*0,75</t>
  </si>
  <si>
    <t>13</t>
  </si>
  <si>
    <t>M</t>
  </si>
  <si>
    <t>10364100</t>
  </si>
  <si>
    <t>zemina pro terénní úpravy - tříděná</t>
  </si>
  <si>
    <t>t</t>
  </si>
  <si>
    <t>-1571133791</t>
  </si>
  <si>
    <t>Komunikace pozemní</t>
  </si>
  <si>
    <t>14</t>
  </si>
  <si>
    <t>564760111</t>
  </si>
  <si>
    <t>Podklad z kameniva hrubého drceného vel. 16-32 mm plochy přes 100 m2 tl 200 mm</t>
  </si>
  <si>
    <t>1911867873</t>
  </si>
  <si>
    <t>566501111</t>
  </si>
  <si>
    <t>Úprava krytu z kameniva drceného pro nový kryt s doplněním kameniva drceného přes 0,08 do 0,10 m3/m2</t>
  </si>
  <si>
    <t>2032145771</t>
  </si>
  <si>
    <t>16</t>
  </si>
  <si>
    <t>572340112</t>
  </si>
  <si>
    <t>Vyspravení krytu komunikací po překopech plochy do 15 m2 asfaltovým betonem ACO (AB) tl 70 mm</t>
  </si>
  <si>
    <t>734523388</t>
  </si>
  <si>
    <t>18</t>
  </si>
  <si>
    <t>596211220</t>
  </si>
  <si>
    <t>Kladení zámkové dlažby komunikací pro pěší tl 80 mm skupiny B pl do 50 m2</t>
  </si>
  <si>
    <t>234289999</t>
  </si>
  <si>
    <t>"pásy pro nevidomé"</t>
  </si>
  <si>
    <t>"světelná kř." 5*0,4+5*0,8</t>
  </si>
  <si>
    <t>"napoj chodník Mendelova" (4,3)*0,4</t>
  </si>
  <si>
    <t>19</t>
  </si>
  <si>
    <t>59245226</t>
  </si>
  <si>
    <t>dlažba tvar obdélník betonová pro nevidomé 200x100x80mm barevná</t>
  </si>
  <si>
    <t>-1720342333</t>
  </si>
  <si>
    <t>"pásy pro nevidomé" 7,72</t>
  </si>
  <si>
    <t>7,72*1,02 'Přepočtené koeficientem množství</t>
  </si>
  <si>
    <t>43</t>
  </si>
  <si>
    <t>596211112</t>
  </si>
  <si>
    <t>Kladení zámkové dlažby komunikací pro pěší ručně tl 60 mm skupiny A pl přes 100 do 300 m2</t>
  </si>
  <si>
    <t>-616748484</t>
  </si>
  <si>
    <t>"odečet signální dlažby" -2,6</t>
  </si>
  <si>
    <t>20</t>
  </si>
  <si>
    <t>59245018</t>
  </si>
  <si>
    <t>dlažba tvar obdélník betonová 200x100x60mm přírodní</t>
  </si>
  <si>
    <t>-251427223</t>
  </si>
  <si>
    <t>"chodní nepojížděný"  777,4</t>
  </si>
  <si>
    <t>777,4*1,03 'Přepočtené koeficientem množství</t>
  </si>
  <si>
    <t>Trubní vedení</t>
  </si>
  <si>
    <t>22</t>
  </si>
  <si>
    <t>899104112</t>
  </si>
  <si>
    <t>Osazení poklopů litinových nebo ocelových včetně rámů pro třídu zatížení D400, E600</t>
  </si>
  <si>
    <t>kus</t>
  </si>
  <si>
    <t>1012033949</t>
  </si>
  <si>
    <t>44</t>
  </si>
  <si>
    <t>59224661</t>
  </si>
  <si>
    <t>poklop šachtový betonová výplň+litina 785(610)x160mm, s odvětráním</t>
  </si>
  <si>
    <t>-131990528</t>
  </si>
  <si>
    <t>Ostatní konstrukce a práce, bourání</t>
  </si>
  <si>
    <t>23</t>
  </si>
  <si>
    <t>916131213</t>
  </si>
  <si>
    <t>Osazení silničního obrubníku betonového stojatého s boční opěrou do lože z betonu prostého</t>
  </si>
  <si>
    <t>1268051293</t>
  </si>
  <si>
    <t>"obrubník chodník/parkoviště" 60</t>
  </si>
  <si>
    <t>24</t>
  </si>
  <si>
    <t>59217029</t>
  </si>
  <si>
    <t>obrubník betonový silniční nájezdový 1000x150x150mm</t>
  </si>
  <si>
    <t>-1896764205</t>
  </si>
  <si>
    <t>"snižení do popelnicového pole" 2</t>
  </si>
  <si>
    <t>2*1,02 'Přepočtené koeficientem množství</t>
  </si>
  <si>
    <t>25</t>
  </si>
  <si>
    <t>59217030</t>
  </si>
  <si>
    <t>obrubník betonový silniční přechodový 1000x150x150-250mm</t>
  </si>
  <si>
    <t>-1990800078</t>
  </si>
  <si>
    <t>26</t>
  </si>
  <si>
    <t>59217031</t>
  </si>
  <si>
    <t>obrubník betonový silniční 1000x150x250mm</t>
  </si>
  <si>
    <t>660144811</t>
  </si>
  <si>
    <t>60-2-2</t>
  </si>
  <si>
    <t>56*1,02 'Přepočtené koeficientem množství</t>
  </si>
  <si>
    <t>27</t>
  </si>
  <si>
    <t>916231213</t>
  </si>
  <si>
    <t>Osazení chodníkového obrubníku betonového stojatého s boční opěrou do lože z betonu prostého</t>
  </si>
  <si>
    <t>-545228225</t>
  </si>
  <si>
    <t>"obruby chodník/tráva "  396</t>
  </si>
  <si>
    <t>28</t>
  </si>
  <si>
    <t>59217002</t>
  </si>
  <si>
    <t>obrubník betonový zahradní šedý 1000x50x200mm</t>
  </si>
  <si>
    <t>854903999</t>
  </si>
  <si>
    <t>396*1,02 'Přepočtené koeficientem množství</t>
  </si>
  <si>
    <t>29</t>
  </si>
  <si>
    <t>916991121</t>
  </si>
  <si>
    <t>Lože pod obrubníky, krajníky nebo obruby z dlažebních kostek z betonu prostého</t>
  </si>
  <si>
    <t>457310064</t>
  </si>
  <si>
    <t>(456)*0,2*0,25</t>
  </si>
  <si>
    <t>30</t>
  </si>
  <si>
    <t>919112212</t>
  </si>
  <si>
    <t>Řezání spár pro vytvoření komůrky š 10 mm hl 20 mm pro těsnící zálivku v živičném krytu</t>
  </si>
  <si>
    <t>60582263</t>
  </si>
  <si>
    <t xml:space="preserve">" napojení na stávající povrchy" </t>
  </si>
  <si>
    <t>"stan. 0 " 6</t>
  </si>
  <si>
    <t>"odbočení "   2*3</t>
  </si>
  <si>
    <t>31</t>
  </si>
  <si>
    <t>919122111</t>
  </si>
  <si>
    <t>Těsnění spár zálivkou za tepla pro komůrky š 10 mm hl 20 mm s těsnicím profilem</t>
  </si>
  <si>
    <t>1166180187</t>
  </si>
  <si>
    <t>32</t>
  </si>
  <si>
    <t>919735111</t>
  </si>
  <si>
    <t>Řezání stávajícího živičného krytu hl do 50 mm</t>
  </si>
  <si>
    <t>899649910</t>
  </si>
  <si>
    <t>45</t>
  </si>
  <si>
    <t>976085311</t>
  </si>
  <si>
    <t>Vybourání kanalizačních rámů včetně poklopů nebo mříží pl do 0,6 m2</t>
  </si>
  <si>
    <t>525221123</t>
  </si>
  <si>
    <t>997</t>
  </si>
  <si>
    <t>Přesun sutě</t>
  </si>
  <si>
    <t>34</t>
  </si>
  <si>
    <t>997221551</t>
  </si>
  <si>
    <t>Vodorovná doprava suti ze sypkých materiálů do 1 km</t>
  </si>
  <si>
    <t>-796795368</t>
  </si>
  <si>
    <t>35</t>
  </si>
  <si>
    <t>997221559</t>
  </si>
  <si>
    <t>Příplatek ZKD 1 km u vodorovné dopravy suti ze sypkých materiálů</t>
  </si>
  <si>
    <t>1248420816</t>
  </si>
  <si>
    <t>608,37*3 'Přepočtené koeficientem množství</t>
  </si>
  <si>
    <t>36</t>
  </si>
  <si>
    <t>997221861</t>
  </si>
  <si>
    <t>Poplatek za uložení stavebního odpadu na recyklační skládce (skládkovné) z prostého betonu pod kódem 17 01 01</t>
  </si>
  <si>
    <t>-723084932</t>
  </si>
  <si>
    <t>"vybourané bet lože obrub"  34,2*2,5</t>
  </si>
  <si>
    <t>"vybourané obruby"  93,48</t>
  </si>
  <si>
    <t>37</t>
  </si>
  <si>
    <t>997221873</t>
  </si>
  <si>
    <t>Poplatek za uložení stavebního odpadu na recyklační skládce (skládkovné) zeminy a kamení zatříděného do Katalogu odpadů pod kódem 17 05 04</t>
  </si>
  <si>
    <t>1226476593</t>
  </si>
  <si>
    <t>"celkem ŠD " 7,92+335,28</t>
  </si>
  <si>
    <t>38</t>
  </si>
  <si>
    <t>997221875</t>
  </si>
  <si>
    <t>Poplatek za uložení stavebního odpadu na recyklační skládce (skládkovné) asfaltového bez obsahu dehtu zatříděného do Katalogu odpadů pod kódem 17 03 02</t>
  </si>
  <si>
    <t>1686278656</t>
  </si>
  <si>
    <t>0,66+170,94</t>
  </si>
  <si>
    <t>998</t>
  </si>
  <si>
    <t>Přesun hmot</t>
  </si>
  <si>
    <t>39</t>
  </si>
  <si>
    <t>998229112</t>
  </si>
  <si>
    <t>Přesun hmot ruční pro pozemní komunikace s krytem dlážděným na vzdálenost do 50 m</t>
  </si>
  <si>
    <t>-1993325509</t>
  </si>
  <si>
    <t>VRN</t>
  </si>
  <si>
    <t>Vedlejší rozpočtové náklady</t>
  </si>
  <si>
    <t>40</t>
  </si>
  <si>
    <t>030001000</t>
  </si>
  <si>
    <t>Zařízení staveniště</t>
  </si>
  <si>
    <t>kpl</t>
  </si>
  <si>
    <t>1024</t>
  </si>
  <si>
    <t>929599848</t>
  </si>
  <si>
    <t>41</t>
  </si>
  <si>
    <t>043002000</t>
  </si>
  <si>
    <t>Zkoušky a ostatní měření - kontrola vedení inženýrských sítí</t>
  </si>
  <si>
    <t>…</t>
  </si>
  <si>
    <t>1253911967</t>
  </si>
  <si>
    <t>42</t>
  </si>
  <si>
    <t>070001000</t>
  </si>
  <si>
    <t xml:space="preserve">Provozní vlivy - DIO </t>
  </si>
  <si>
    <t>1640196334</t>
  </si>
  <si>
    <t>2 - Vchody do domů čp. 1712 a 1716</t>
  </si>
  <si>
    <t>327733572</t>
  </si>
  <si>
    <t>"napojení do domů " 4*3*1,5</t>
  </si>
  <si>
    <t>889910762</t>
  </si>
  <si>
    <t>113107323</t>
  </si>
  <si>
    <t>Odstranění podkladu z kameniva drceného tl přes 200 do 300 mm strojně pl do 50 m2</t>
  </si>
  <si>
    <t>300530702</t>
  </si>
  <si>
    <t>"celkem ZD" 66</t>
  </si>
  <si>
    <t>113107342</t>
  </si>
  <si>
    <t>Odstranění podkladu živičného tl přes 50 do 100 mm strojně pl do 50 m2</t>
  </si>
  <si>
    <t>1116410243</t>
  </si>
  <si>
    <t>-512581444</t>
  </si>
  <si>
    <t>"chodník - tráva" 47</t>
  </si>
  <si>
    <t>1588347270</t>
  </si>
  <si>
    <t>"bourání beton lože obrub " 47*0,3*0,2</t>
  </si>
  <si>
    <t>162651151</t>
  </si>
  <si>
    <t>Vodorovné přemístění přes 3 000 do 4000 m výkopku/sypaniny z horniny třídy těžitelnosti III skupiny 6 a 7</t>
  </si>
  <si>
    <t>1700756351</t>
  </si>
  <si>
    <t>-183236303</t>
  </si>
  <si>
    <t>1322377157</t>
  </si>
  <si>
    <t>"úprava  i pod obruby" 66/3*(3+2*0,3)</t>
  </si>
  <si>
    <t>-68614383</t>
  </si>
  <si>
    <t>"úprava pásu za obrubou š. 1,0m 10%" (47)*1,0*0,1</t>
  </si>
  <si>
    <t>-492034504</t>
  </si>
  <si>
    <t>"úprava pásu za obrubou š. 1,0m 90%" (47)*1,0*0,9</t>
  </si>
  <si>
    <t>1864588628</t>
  </si>
  <si>
    <t>47*0,1*1,8</t>
  </si>
  <si>
    <t>-750963761</t>
  </si>
  <si>
    <t>-1212845583</t>
  </si>
  <si>
    <t>17</t>
  </si>
  <si>
    <t>596211110</t>
  </si>
  <si>
    <t>Kladení zámkové dlažby komunikací pro pěší ručně tl 60 mm skupiny A pl do 50 m2</t>
  </si>
  <si>
    <t>-284085722</t>
  </si>
  <si>
    <t>59245008</t>
  </si>
  <si>
    <t>dlažba tvar obdélník betonová 200x100x60mm barevná</t>
  </si>
  <si>
    <t>-489435304</t>
  </si>
  <si>
    <t>"vchody" 66</t>
  </si>
  <si>
    <t>66*1,02 'Přepočtené koeficientem množství</t>
  </si>
  <si>
    <t>-253287334</t>
  </si>
  <si>
    <t>59217018</t>
  </si>
  <si>
    <t>obrubník betonový chodníkový 1000x80x200mm</t>
  </si>
  <si>
    <t>-176515523</t>
  </si>
  <si>
    <t>47*1,02 'Přepočtené koeficientem množství</t>
  </si>
  <si>
    <t>-1809775468</t>
  </si>
  <si>
    <t>47*0,2*0,25</t>
  </si>
  <si>
    <t>-1198430777</t>
  </si>
  <si>
    <t>1072682382</t>
  </si>
  <si>
    <t>53,195*3 'Přepočtené koeficientem množství</t>
  </si>
  <si>
    <t>2089984851</t>
  </si>
  <si>
    <t>"vybourané bet lože obrub"  2,82*2,5</t>
  </si>
  <si>
    <t>"vybourané obruby" 6,251</t>
  </si>
  <si>
    <t>2144158789</t>
  </si>
  <si>
    <t>"celkem ŠD " 7,92+21,12</t>
  </si>
  <si>
    <t>1478776039</t>
  </si>
  <si>
    <t>3,96+10,56</t>
  </si>
  <si>
    <t>623301033</t>
  </si>
  <si>
    <t>836642037</t>
  </si>
  <si>
    <t>-1960222650</t>
  </si>
  <si>
    <t>Provozní vlivy - DIO</t>
  </si>
  <si>
    <t>174861606</t>
  </si>
  <si>
    <t>3 - Chodník čp. 1602</t>
  </si>
  <si>
    <t xml:space="preserve">    3 - Svislé a kompletní konstrukce</t>
  </si>
  <si>
    <t xml:space="preserve">    6 - Úpravy povrchů, podlahy a osazování výplní</t>
  </si>
  <si>
    <t>PSV - Práce a dodávky PSV</t>
  </si>
  <si>
    <t xml:space="preserve">    711 - Izolace proti vodě, vlhkosti a plynům</t>
  </si>
  <si>
    <t>1411461686</t>
  </si>
  <si>
    <t>2098899492</t>
  </si>
  <si>
    <t>1377943343</t>
  </si>
  <si>
    <t>-383230641</t>
  </si>
  <si>
    <t>1910941594</t>
  </si>
  <si>
    <t>-2079841144</t>
  </si>
  <si>
    <t>"bourání dobetonávek" (13*0,2+14*0,4)*0,2</t>
  </si>
  <si>
    <t>2054448045</t>
  </si>
  <si>
    <t>-588969057</t>
  </si>
  <si>
    <t>495239823</t>
  </si>
  <si>
    <t>-772759499</t>
  </si>
  <si>
    <t>1813640405</t>
  </si>
  <si>
    <t>-664021334</t>
  </si>
  <si>
    <t>Svislé a kompletní konstrukce</t>
  </si>
  <si>
    <t>345351005</t>
  </si>
  <si>
    <t>Zřízení bednění plnostěnných zídek atikových, parapetních, zábradelních</t>
  </si>
  <si>
    <t>1613492738</t>
  </si>
  <si>
    <t>" vyrovnávací beton zídek" (5,5*2+0,3)*0,1 + (11,5*2+0,3)*0,1</t>
  </si>
  <si>
    <t>345351006</t>
  </si>
  <si>
    <t>Odstranění bednění plnostěnných zídek atikových, parapetních, zábradelních</t>
  </si>
  <si>
    <t>-2066875120</t>
  </si>
  <si>
    <t>348272635</t>
  </si>
  <si>
    <t>Plotová stříška pro zeď tl 295 mm z tvarovek broušených bílých</t>
  </si>
  <si>
    <t>363903838</t>
  </si>
  <si>
    <t>"krytí stříšek" 5+11,5</t>
  </si>
  <si>
    <t>34894214R</t>
  </si>
  <si>
    <t>Zábradlí ocelové osazené kotvami do římsy ze tří vodorovných trubek</t>
  </si>
  <si>
    <t>-1383273289</t>
  </si>
  <si>
    <t>"dva úseky" 5 + 11,5</t>
  </si>
  <si>
    <t>2013405684</t>
  </si>
  <si>
    <t>-1510793336</t>
  </si>
  <si>
    <t>581124115</t>
  </si>
  <si>
    <t>Kryt z betonu komunikace pro pěší tl. 150 mm</t>
  </si>
  <si>
    <t>1465035444</t>
  </si>
  <si>
    <t>"dobetonávky" 13*0,2 + 14*0,4</t>
  </si>
  <si>
    <t>596211111</t>
  </si>
  <si>
    <t>Kladení zámkové dlažby komunikací pro pěší ručně tl 60 mm skupiny A pl přes 50 do 100 m2</t>
  </si>
  <si>
    <t>1045823947</t>
  </si>
  <si>
    <t>1205558047</t>
  </si>
  <si>
    <t>Úpravy povrchů, podlahy a osazování výplní</t>
  </si>
  <si>
    <t>622326121</t>
  </si>
  <si>
    <t>Sanační jednovrstvá omítka vnějších stěn nanášená ručně</t>
  </si>
  <si>
    <t>-255620290</t>
  </si>
  <si>
    <t>632450124</t>
  </si>
  <si>
    <t>Vyrovnávací cementový potěr tl přes 40 do 50 mm ze suchých směsí provedený v pásu</t>
  </si>
  <si>
    <t>-2038354407</t>
  </si>
  <si>
    <t>"vyrovnání zídek 2násobné" (5,5*0,3+11,5*0,3)*2</t>
  </si>
  <si>
    <t>208978320</t>
  </si>
  <si>
    <t>"obrubník chodník/komunikace" 3+1</t>
  </si>
  <si>
    <t>-1082757521</t>
  </si>
  <si>
    <t>"snižení - chodník" 3</t>
  </si>
  <si>
    <t>3*1,02 'Přepočtené koeficientem množství</t>
  </si>
  <si>
    <t>33</t>
  </si>
  <si>
    <t>-1956156748</t>
  </si>
  <si>
    <t>1*1,02 'Přepočtené koeficientem množství</t>
  </si>
  <si>
    <t>2130671419</t>
  </si>
  <si>
    <t>-1586756019</t>
  </si>
  <si>
    <t>-119716024</t>
  </si>
  <si>
    <t>(63+4)*0,2*0,25</t>
  </si>
  <si>
    <t>-36039700</t>
  </si>
  <si>
    <t>"napojení na stávající povrchy - KU" 3</t>
  </si>
  <si>
    <t>1585172449</t>
  </si>
  <si>
    <t>-1201050489</t>
  </si>
  <si>
    <t>978022151</t>
  </si>
  <si>
    <t>Otlučení (osekání) omítek stěn a stropů kanálů v do 1,4 m</t>
  </si>
  <si>
    <t>-715672318</t>
  </si>
  <si>
    <t>"odstranění  omítky pohledové zdi" 11,5*1,2</t>
  </si>
  <si>
    <t>-1411717422</t>
  </si>
  <si>
    <t>1779449282</t>
  </si>
  <si>
    <t>53,885*3 'Přepočtené koeficientem množství</t>
  </si>
  <si>
    <t>1016926772</t>
  </si>
  <si>
    <t>"vybourané bet lože obrub"  4,46*2,5</t>
  </si>
  <si>
    <t>-1687493559</t>
  </si>
  <si>
    <t>1965865448</t>
  </si>
  <si>
    <t>-41034875</t>
  </si>
  <si>
    <t>PSV</t>
  </si>
  <si>
    <t>Práce a dodávky PSV</t>
  </si>
  <si>
    <t>711</t>
  </si>
  <si>
    <t>Izolace proti vodě, vlhkosti a plynům</t>
  </si>
  <si>
    <t>711161273</t>
  </si>
  <si>
    <t>Provedení izolace proti zemní vlhkosti svislé z nopové fólie</t>
  </si>
  <si>
    <t>-935555175</t>
  </si>
  <si>
    <t>"zajištění štítových panelů" (13+20)*1</t>
  </si>
  <si>
    <t>28323005</t>
  </si>
  <si>
    <t>fólie profilovaná (nopová) drenážní HDPE s výškou nopů 8mm</t>
  </si>
  <si>
    <t>1513932366</t>
  </si>
  <si>
    <t>33*1,221 'Přepočtené koeficientem množství</t>
  </si>
  <si>
    <t>-2140052978</t>
  </si>
  <si>
    <t>1812226527</t>
  </si>
  <si>
    <t>1131178032</t>
  </si>
  <si>
    <t>4 - Chodník čp. 1604</t>
  </si>
  <si>
    <t>1707629627</t>
  </si>
  <si>
    <t>"napojení  ke schodišti" 2*3*1,5</t>
  </si>
  <si>
    <t>192972927</t>
  </si>
  <si>
    <t>"celkem ZD" 156</t>
  </si>
  <si>
    <t>"odečet ručního dobourání " -9</t>
  </si>
  <si>
    <t>Odstranění podkladu živičného tl přes 50 do 100 mm strojně pl přes 50 do 200 m2</t>
  </si>
  <si>
    <t>-1806949933</t>
  </si>
  <si>
    <t>871986482</t>
  </si>
  <si>
    <t>"chodník - tráva/beton/silnice" 101</t>
  </si>
  <si>
    <t>2093786743</t>
  </si>
  <si>
    <t>"bourání beton lože obrub "  101*0,3*0,2</t>
  </si>
  <si>
    <t>"bourání dobetonávek" (13*(0,2+0,4)/2)*0,25</t>
  </si>
  <si>
    <t>1335123926</t>
  </si>
  <si>
    <t>-1930768998</t>
  </si>
  <si>
    <t>-1794822132</t>
  </si>
  <si>
    <t>"úprava  i pod obruby" 156/3*(3+2*0,3)</t>
  </si>
  <si>
    <t>1548183814</t>
  </si>
  <si>
    <t>"úprava pásu za obrubou š. 1,0m 10%" (100)*1,0*0,1</t>
  </si>
  <si>
    <t>-1019397341</t>
  </si>
  <si>
    <t>"úprava pásu za obrubou š. 1,0m 90%" (100)*1,0*0,9</t>
  </si>
  <si>
    <t>-694290560</t>
  </si>
  <si>
    <t>100*1,0*0,1*1,8</t>
  </si>
  <si>
    <t>33992111R</t>
  </si>
  <si>
    <t>Osazování betonových palisád do betonového základu jednotlivě výšky prvku do 0,5 m</t>
  </si>
  <si>
    <t>-562794414</t>
  </si>
  <si>
    <t>"oprava schodiště, vybourat nové osadit - množství odhad" 10</t>
  </si>
  <si>
    <t>59228418</t>
  </si>
  <si>
    <t>palisáda betonová tyčová hranatá barevná 110x110x400mm</t>
  </si>
  <si>
    <t>-1177961991</t>
  </si>
  <si>
    <t>1938435399</t>
  </si>
  <si>
    <t>" vyrovnávací beton zídek" (5,5*2+0,3)*0,1 + (3*2+0,3)*0,1</t>
  </si>
  <si>
    <t>1837713854</t>
  </si>
  <si>
    <t>2126279893</t>
  </si>
  <si>
    <t>"krytí stříšek" 5,5+3</t>
  </si>
  <si>
    <t>996750857</t>
  </si>
  <si>
    <t>"jeden  úsek - nad zdí " 3</t>
  </si>
  <si>
    <t>-1311895816</t>
  </si>
  <si>
    <t>1529647733</t>
  </si>
  <si>
    <t>-1870298277</t>
  </si>
  <si>
    <t>"dobetonávky" 13*(0,2 +0,4)/2</t>
  </si>
  <si>
    <t>1829765738</t>
  </si>
  <si>
    <t>-2086753808</t>
  </si>
  <si>
    <t>156*1,02 'Přepočtené koeficientem množství</t>
  </si>
  <si>
    <t>-2071334417</t>
  </si>
  <si>
    <t>"úsek u vchodu " 5,5*2*0,6+0,6*0,3</t>
  </si>
  <si>
    <t>-121058370</t>
  </si>
  <si>
    <t>"vyrovnání zídek 2násobné" (5,5*0,3+3*0,3)*2</t>
  </si>
  <si>
    <t>-283861861</t>
  </si>
  <si>
    <t>91928781</t>
  </si>
  <si>
    <t>"snižení - chodník" 1,5</t>
  </si>
  <si>
    <t>1,5*1,02 'Přepočtené koeficientem množství</t>
  </si>
  <si>
    <t>1351429567</t>
  </si>
  <si>
    <t>1,02*1,02 'Přepočtené koeficientem množství</t>
  </si>
  <si>
    <t>230606227</t>
  </si>
  <si>
    <t>-1583604987</t>
  </si>
  <si>
    <t>98,5*1,02 'Přepočtené koeficientem množství</t>
  </si>
  <si>
    <t>1069181541</t>
  </si>
  <si>
    <t>(98,5+2,5)*0,2*0,25</t>
  </si>
  <si>
    <t>-918626294</t>
  </si>
  <si>
    <t>-2094031522</t>
  </si>
  <si>
    <t>-634987644</t>
  </si>
  <si>
    <t>2033324465</t>
  </si>
  <si>
    <t>951831050</t>
  </si>
  <si>
    <t>1152772447</t>
  </si>
  <si>
    <t>124,504*3 'Přepočtené koeficientem množství</t>
  </si>
  <si>
    <t>116680013</t>
  </si>
  <si>
    <t>"vybourané bet lože obrub"  7,035*2,5</t>
  </si>
  <si>
    <t>"vybourané obruby" 20,705</t>
  </si>
  <si>
    <t>"vybourané palisády" 0,05*10</t>
  </si>
  <si>
    <t>-1025630614</t>
  </si>
  <si>
    <t>"celkem ŠD " 3,96+64,68</t>
  </si>
  <si>
    <t>-1358045864</t>
  </si>
  <si>
    <t>34,32</t>
  </si>
  <si>
    <t>-716092705</t>
  </si>
  <si>
    <t>-1409607929</t>
  </si>
  <si>
    <t>"zajištění štítových panelů" (4+13+5)*1</t>
  </si>
  <si>
    <t>46</t>
  </si>
  <si>
    <t>1359774403</t>
  </si>
  <si>
    <t>22*1,221 'Přepočtené koeficientem množství</t>
  </si>
  <si>
    <t>-67040969</t>
  </si>
  <si>
    <t>-562253182</t>
  </si>
  <si>
    <t>1145149124</t>
  </si>
  <si>
    <t>N239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</si>
</sst>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8" x14ac:knownFonts="1">
    <font>
      <sz val="8"/>
      <name val="Arial CE"/>
      <family val="2"/>
    </font>
    <font>
      <sz val="10"/>
      <color rgb="FF969696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family val="2"/>
      <charset val="238"/>
    </font>
    <font>
      <b/>
      <sz val="12"/>
      <name val="Arial CE"/>
      <family val="2"/>
      <charset val="238"/>
    </font>
    <font>
      <sz val="11"/>
      <name val="Arial CE"/>
      <family val="2"/>
      <charset val="238"/>
    </font>
    <font>
      <sz val="12"/>
      <color rgb="FF003366"/>
      <name val="Arial CE"/>
      <family val="2"/>
      <charset val="238"/>
    </font>
    <font>
      <sz val="10"/>
      <color rgb="FF003366"/>
      <name val="Arial CE"/>
      <family val="2"/>
      <charset val="238"/>
    </font>
    <font>
      <sz val="8"/>
      <color rgb="FF003366"/>
      <name val="Arial CE"/>
      <family val="2"/>
      <charset val="238"/>
    </font>
    <font>
      <sz val="8"/>
      <color rgb="FF505050"/>
      <name val="Arial CE"/>
      <family val="2"/>
      <charset val="238"/>
    </font>
    <font>
      <sz val="8"/>
      <color rgb="FFFF0000"/>
      <name val="Arial CE"/>
      <family val="2"/>
      <charset val="238"/>
    </font>
    <font>
      <sz val="8"/>
      <color rgb="FF800080"/>
      <name val="Arial CE"/>
      <family val="2"/>
      <charset val="238"/>
    </font>
    <font>
      <sz val="8"/>
      <color rgb="FFFFFFFF"/>
      <name val="Arial CE"/>
      <family val="2"/>
      <charset val="238"/>
    </font>
    <font>
      <b/>
      <sz val="14"/>
      <name val="Arial CE"/>
      <family val="2"/>
      <charset val="238"/>
    </font>
    <font>
      <sz val="8"/>
      <color rgb="FF3366FF"/>
      <name val="Arial CE"/>
      <family val="2"/>
      <charset val="238"/>
    </font>
    <font>
      <b/>
      <sz val="12"/>
      <color rgb="FF969696"/>
      <name val="Arial CE"/>
      <family val="2"/>
      <charset val="238"/>
    </font>
    <font>
      <b/>
      <sz val="8"/>
      <color rgb="FF969696"/>
      <name val="Arial CE"/>
      <family val="2"/>
      <charset val="238"/>
    </font>
    <font>
      <b/>
      <sz val="10"/>
      <name val="Arial CE"/>
      <family val="2"/>
      <charset val="238"/>
    </font>
    <font>
      <b/>
      <sz val="10"/>
      <color rgb="FF969696"/>
      <name val="Arial CE"/>
      <family val="2"/>
      <charset val="238"/>
    </font>
    <font>
      <b/>
      <sz val="10"/>
      <color rgb="FF464646"/>
      <name val="Arial CE"/>
      <family val="2"/>
      <charset val="238"/>
    </font>
    <font>
      <sz val="12"/>
      <color rgb="FF969696"/>
      <name val="Arial CE"/>
      <family val="2"/>
      <charset val="238"/>
    </font>
    <font>
      <sz val="8"/>
      <color rgb="FF969696"/>
      <name val="Arial CE"/>
      <family val="2"/>
      <charset val="238"/>
    </font>
    <font>
      <sz val="9"/>
      <name val="Arial CE"/>
      <family val="2"/>
      <charset val="238"/>
    </font>
    <font>
      <sz val="9"/>
      <color rgb="FF969696"/>
      <name val="Arial CE"/>
      <family val="2"/>
      <charset val="238"/>
    </font>
    <font>
      <b/>
      <sz val="12"/>
      <color rgb="FF960000"/>
      <name val="Arial CE"/>
      <family val="2"/>
      <charset val="238"/>
    </font>
    <font>
      <sz val="12"/>
      <name val="Arial CE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Arial CE"/>
      <family val="2"/>
      <charset val="238"/>
    </font>
    <font>
      <sz val="11"/>
      <color rgb="FF003366"/>
      <name val="Arial CE"/>
      <family val="2"/>
      <charset val="238"/>
    </font>
    <font>
      <sz val="11"/>
      <color rgb="FF969696"/>
      <name val="Arial CE"/>
      <family val="2"/>
      <charset val="238"/>
    </font>
    <font>
      <sz val="10"/>
      <color rgb="FF3366FF"/>
      <name val="Arial CE"/>
      <family val="2"/>
      <charset val="238"/>
    </font>
    <font>
      <b/>
      <sz val="12"/>
      <color rgb="FF800000"/>
      <name val="Arial CE"/>
      <family val="2"/>
      <charset val="238"/>
    </font>
    <font>
      <sz val="8"/>
      <color rgb="FF960000"/>
      <name val="Arial CE"/>
      <family val="2"/>
      <charset val="238"/>
    </font>
    <font>
      <b/>
      <sz val="8"/>
      <name val="Arial CE"/>
      <family val="2"/>
      <charset val="238"/>
    </font>
    <font>
      <sz val="7"/>
      <color rgb="FF969696"/>
      <name val="Arial CE"/>
      <family val="2"/>
      <charset val="238"/>
    </font>
    <font>
      <i/>
      <sz val="9"/>
      <color rgb="FF0000FF"/>
      <name val="Arial CE"/>
      <family val="2"/>
      <charset val="238"/>
    </font>
    <font>
      <i/>
      <sz val="8"/>
      <color rgb="FF0000FF"/>
      <name val="Arial CE"/>
      <family val="2"/>
      <charset val="238"/>
    </font>
    <font>
      <u/>
      <sz val="11"/>
      <color theme="10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25"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3" xfId="0" applyBorder="1" applyAlignment="1">
      <alignment vertical="center"/>
    </xf>
    <xf numFmtId="0" fontId="17" fillId="0" borderId="5" xfId="0" applyFont="1" applyBorder="1" applyAlignment="1">
      <alignment horizontal="left"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" xfId="0" applyBorder="1" applyAlignment="1">
      <alignment vertical="center"/>
    </xf>
    <xf numFmtId="0" fontId="0" fillId="0" borderId="2" xfId="0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7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0" xfId="0" applyFont="1" applyAlignment="1">
      <alignment horizontal="left" vertical="center"/>
    </xf>
    <xf numFmtId="0" fontId="0" fillId="0" borderId="15" xfId="0" applyBorder="1" applyAlignment="1">
      <alignment vertical="center"/>
    </xf>
    <xf numFmtId="0" fontId="0" fillId="4" borderId="7" xfId="0" applyFill="1" applyBorder="1" applyAlignment="1">
      <alignment vertical="center"/>
    </xf>
    <xf numFmtId="0" fontId="22" fillId="4" borderId="0" xfId="0" applyFont="1" applyFill="1" applyAlignment="1">
      <alignment horizontal="center" vertical="center"/>
    </xf>
    <xf numFmtId="0" fontId="23" fillId="0" borderId="16" xfId="0" applyFont="1" applyBorder="1" applyAlignment="1">
      <alignment horizontal="center" vertical="center" wrapText="1"/>
    </xf>
    <xf numFmtId="0" fontId="23" fillId="0" borderId="17" xfId="0" applyFont="1" applyBorder="1" applyAlignment="1">
      <alignment horizontal="center" vertical="center" wrapText="1"/>
    </xf>
    <xf numFmtId="0" fontId="23" fillId="0" borderId="18" xfId="0" applyFont="1" applyBorder="1" applyAlignment="1">
      <alignment horizontal="center" vertical="center" wrapText="1"/>
    </xf>
    <xf numFmtId="0" fontId="0" fillId="0" borderId="11" xfId="0" applyBorder="1" applyAlignment="1">
      <alignment vertical="center"/>
    </xf>
    <xf numFmtId="0" fontId="4" fillId="0" borderId="3" xfId="0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4" fillId="0" borderId="0" xfId="0" applyFont="1" applyAlignment="1">
      <alignment vertical="center"/>
    </xf>
    <xf numFmtId="4" fontId="24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20" fillId="0" borderId="14" xfId="0" applyNumberFormat="1" applyFont="1" applyBorder="1" applyAlignment="1">
      <alignment vertical="center"/>
    </xf>
    <xf numFmtId="4" fontId="20" fillId="0" borderId="0" xfId="0" applyNumberFormat="1" applyFont="1" applyAlignment="1">
      <alignment vertical="center"/>
    </xf>
    <xf numFmtId="166" fontId="20" fillId="0" borderId="0" xfId="0" applyNumberFormat="1" applyFont="1" applyAlignment="1">
      <alignment vertical="center"/>
    </xf>
    <xf numFmtId="4" fontId="20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9" fillId="0" borderId="14" xfId="0" applyNumberFormat="1" applyFont="1" applyBorder="1" applyAlignment="1">
      <alignment vertical="center"/>
    </xf>
    <xf numFmtId="4" fontId="29" fillId="0" borderId="0" xfId="0" applyNumberFormat="1" applyFont="1" applyAlignment="1">
      <alignment vertical="center"/>
    </xf>
    <xf numFmtId="166" fontId="29" fillId="0" borderId="0" xfId="0" applyNumberFormat="1" applyFont="1" applyAlignment="1">
      <alignment vertical="center"/>
    </xf>
    <xf numFmtId="4" fontId="29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>
      <alignment vertical="center"/>
    </xf>
    <xf numFmtId="4" fontId="29" fillId="0" borderId="20" xfId="0" applyNumberFormat="1" applyFont="1" applyBorder="1" applyAlignment="1">
      <alignment vertical="center"/>
    </xf>
    <xf numFmtId="166" fontId="29" fillId="0" borderId="20" xfId="0" applyNumberFormat="1" applyFont="1" applyBorder="1" applyAlignment="1">
      <alignment vertical="center"/>
    </xf>
    <xf numFmtId="4" fontId="29" fillId="0" borderId="21" xfId="0" applyNumberFormat="1" applyFont="1" applyBorder="1" applyAlignment="1">
      <alignment vertical="center"/>
    </xf>
    <xf numFmtId="0" fontId="30" fillId="0" borderId="0" xfId="0" applyFont="1" applyAlignment="1">
      <alignment horizontal="left" vertical="center"/>
    </xf>
    <xf numFmtId="0" fontId="0" fillId="0" borderId="3" xfId="0" applyBorder="1" applyAlignment="1">
      <alignment vertical="center" wrapText="1"/>
    </xf>
    <xf numFmtId="0" fontId="17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2" fillId="4" borderId="0" xfId="0" applyFont="1" applyFill="1" applyAlignment="1">
      <alignment horizontal="left" vertical="center"/>
    </xf>
    <xf numFmtId="0" fontId="22" fillId="4" borderId="0" xfId="0" applyFont="1" applyFill="1" applyAlignment="1">
      <alignment horizontal="right" vertical="center"/>
    </xf>
    <xf numFmtId="0" fontId="31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3" xfId="0" applyBorder="1" applyAlignment="1">
      <alignment horizontal="center" vertical="center" wrapText="1"/>
    </xf>
    <xf numFmtId="0" fontId="22" fillId="4" borderId="16" xfId="0" applyFont="1" applyFill="1" applyBorder="1" applyAlignment="1">
      <alignment horizontal="center" vertical="center" wrapText="1"/>
    </xf>
    <xf numFmtId="0" fontId="22" fillId="4" borderId="17" xfId="0" applyFont="1" applyFill="1" applyBorder="1" applyAlignment="1">
      <alignment horizontal="center" vertical="center" wrapText="1"/>
    </xf>
    <xf numFmtId="0" fontId="22" fillId="4" borderId="18" xfId="0" applyFont="1" applyFill="1" applyBorder="1" applyAlignment="1">
      <alignment horizontal="center" vertical="center" wrapText="1"/>
    </xf>
    <xf numFmtId="0" fontId="22" fillId="4" borderId="0" xfId="0" applyFont="1" applyFill="1" applyAlignment="1">
      <alignment horizontal="center" vertical="center" wrapText="1"/>
    </xf>
    <xf numFmtId="4" fontId="24" fillId="0" borderId="0" xfId="0" applyNumberFormat="1" applyFont="1"/>
    <xf numFmtId="166" fontId="32" fillId="0" borderId="12" xfId="0" applyNumberFormat="1" applyFont="1" applyBorder="1"/>
    <xf numFmtId="166" fontId="32" fillId="0" borderId="13" xfId="0" applyNumberFormat="1" applyFont="1" applyBorder="1"/>
    <xf numFmtId="4" fontId="33" fillId="0" borderId="0" xfId="0" applyNumberFormat="1" applyFont="1" applyAlignment="1">
      <alignment vertical="center"/>
    </xf>
    <xf numFmtId="0" fontId="8" fillId="0" borderId="3" xfId="0" applyFont="1" applyBorder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8" fillId="0" borderId="0" xfId="0" applyFont="1" applyProtection="1">
      <protection locked="0"/>
    </xf>
    <xf numFmtId="4" fontId="6" fillId="0" borderId="0" xfId="0" applyNumberFormat="1" applyFont="1"/>
    <xf numFmtId="0" fontId="8" fillId="0" borderId="14" xfId="0" applyFont="1" applyBorder="1"/>
    <xf numFmtId="166" fontId="8" fillId="0" borderId="0" xfId="0" applyNumberFormat="1" applyFont="1"/>
    <xf numFmtId="166" fontId="8" fillId="0" borderId="15" xfId="0" applyNumberFormat="1" applyFont="1" applyBorder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/>
    <xf numFmtId="0" fontId="22" fillId="0" borderId="22" xfId="0" applyFont="1" applyBorder="1" applyAlignment="1">
      <alignment horizontal="center" vertical="center"/>
    </xf>
    <xf numFmtId="49" fontId="22" fillId="0" borderId="22" xfId="0" applyNumberFormat="1" applyFont="1" applyBorder="1" applyAlignment="1">
      <alignment horizontal="left" vertical="center" wrapText="1"/>
    </xf>
    <xf numFmtId="0" fontId="22" fillId="0" borderId="22" xfId="0" applyFont="1" applyBorder="1" applyAlignment="1">
      <alignment horizontal="left" vertical="center" wrapText="1"/>
    </xf>
    <xf numFmtId="0" fontId="22" fillId="0" borderId="22" xfId="0" applyFont="1" applyBorder="1" applyAlignment="1">
      <alignment horizontal="center" vertical="center" wrapText="1"/>
    </xf>
    <xf numFmtId="167" fontId="22" fillId="0" borderId="22" xfId="0" applyNumberFormat="1" applyFont="1" applyBorder="1" applyAlignment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>
      <alignment vertical="center"/>
    </xf>
    <xf numFmtId="0" fontId="0" fillId="0" borderId="22" xfId="0" applyBorder="1" applyAlignment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Alignment="1">
      <alignment horizontal="center" vertical="center"/>
    </xf>
    <xf numFmtId="166" fontId="23" fillId="0" borderId="0" xfId="0" applyNumberFormat="1" applyFont="1" applyAlignment="1">
      <alignment vertical="center"/>
    </xf>
    <xf numFmtId="166" fontId="23" fillId="0" borderId="15" xfId="0" applyNumberFormat="1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Alignment="1">
      <alignment vertical="center"/>
    </xf>
    <xf numFmtId="0" fontId="9" fillId="0" borderId="3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4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5" fillId="0" borderId="22" xfId="0" applyFont="1" applyBorder="1" applyAlignment="1">
      <alignment horizontal="center" vertical="center"/>
    </xf>
    <xf numFmtId="49" fontId="35" fillId="0" borderId="22" xfId="0" applyNumberFormat="1" applyFont="1" applyBorder="1" applyAlignment="1">
      <alignment horizontal="left" vertical="center" wrapText="1"/>
    </xf>
    <xf numFmtId="0" fontId="35" fillId="0" borderId="22" xfId="0" applyFont="1" applyBorder="1" applyAlignment="1">
      <alignment horizontal="left" vertical="center" wrapText="1"/>
    </xf>
    <xf numFmtId="0" fontId="35" fillId="0" borderId="22" xfId="0" applyFont="1" applyBorder="1" applyAlignment="1">
      <alignment horizontal="center" vertical="center" wrapText="1"/>
    </xf>
    <xf numFmtId="167" fontId="35" fillId="0" borderId="22" xfId="0" applyNumberFormat="1" applyFont="1" applyBorder="1" applyAlignment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>
      <alignment vertical="center"/>
    </xf>
    <xf numFmtId="0" fontId="36" fillId="0" borderId="22" xfId="0" applyFont="1" applyBorder="1" applyAlignment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14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3" fillId="2" borderId="19" xfId="0" applyFont="1" applyFill="1" applyBorder="1" applyAlignment="1" applyProtection="1">
      <alignment horizontal="left" vertical="center"/>
      <protection locked="0"/>
    </xf>
    <xf numFmtId="0" fontId="23" fillId="0" borderId="20" xfId="0" applyFont="1" applyBorder="1" applyAlignment="1">
      <alignment horizontal="center" vertical="center"/>
    </xf>
    <xf numFmtId="0" fontId="0" fillId="0" borderId="20" xfId="0" applyBorder="1" applyAlignment="1">
      <alignment vertical="center"/>
    </xf>
    <xf numFmtId="166" fontId="23" fillId="0" borderId="20" xfId="0" applyNumberFormat="1" applyFont="1" applyBorder="1" applyAlignment="1">
      <alignment vertical="center"/>
    </xf>
    <xf numFmtId="166" fontId="23" fillId="0" borderId="21" xfId="0" applyNumberFormat="1" applyFont="1" applyBorder="1" applyAlignment="1">
      <alignment vertical="center"/>
    </xf>
    <xf numFmtId="0" fontId="0" fillId="0" borderId="0" xfId="0"/>
    <xf numFmtId="4" fontId="18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164" fontId="1" fillId="0" borderId="0" xfId="0" applyNumberFormat="1" applyFont="1" applyAlignment="1">
      <alignment horizontal="left"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ill="1" applyBorder="1" applyAlignment="1">
      <alignment vertical="center"/>
    </xf>
    <xf numFmtId="0" fontId="0" fillId="3" borderId="8" xfId="0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6" fillId="0" borderId="0" xfId="0" applyFont="1" applyAlignment="1">
      <alignment horizontal="left" vertical="top" wrapText="1"/>
    </xf>
    <xf numFmtId="0" fontId="16" fillId="0" borderId="0" xfId="0" applyFont="1" applyAlignment="1">
      <alignment horizontal="left" vertical="center"/>
    </xf>
    <xf numFmtId="0" fontId="18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4" fontId="17" fillId="0" borderId="5" xfId="0" applyNumberFormat="1" applyFont="1" applyBorder="1" applyAlignment="1">
      <alignment vertical="center"/>
    </xf>
    <xf numFmtId="0" fontId="0" fillId="0" borderId="5" xfId="0" applyBorder="1" applyAlignment="1">
      <alignment vertical="center"/>
    </xf>
    <xf numFmtId="0" fontId="1" fillId="0" borderId="0" xfId="0" applyFont="1" applyAlignment="1">
      <alignment horizontal="right" vertical="center"/>
    </xf>
    <xf numFmtId="4" fontId="28" fillId="0" borderId="0" xfId="0" applyNumberFormat="1" applyFont="1" applyAlignment="1">
      <alignment vertical="center"/>
    </xf>
    <xf numFmtId="0" fontId="28" fillId="0" borderId="0" xfId="0" applyFont="1" applyAlignment="1">
      <alignment vertical="center"/>
    </xf>
    <xf numFmtId="0" fontId="27" fillId="0" borderId="0" xfId="0" applyFont="1" applyAlignment="1">
      <alignment horizontal="left" vertical="center" wrapText="1"/>
    </xf>
    <xf numFmtId="4" fontId="24" fillId="0" borderId="0" xfId="0" applyNumberFormat="1" applyFont="1" applyAlignment="1">
      <alignment horizontal="right" vertical="center"/>
    </xf>
    <xf numFmtId="4" fontId="24" fillId="0" borderId="0" xfId="0" applyNumberFormat="1" applyFont="1" applyAlignment="1">
      <alignment vertical="center"/>
    </xf>
    <xf numFmtId="0" fontId="22" fillId="4" borderId="6" xfId="0" applyFont="1" applyFill="1" applyBorder="1" applyAlignment="1">
      <alignment horizontal="center" vertical="center"/>
    </xf>
    <xf numFmtId="0" fontId="22" fillId="4" borderId="7" xfId="0" applyFont="1" applyFill="1" applyBorder="1" applyAlignment="1">
      <alignment horizontal="left" vertical="center"/>
    </xf>
    <xf numFmtId="0" fontId="22" fillId="4" borderId="7" xfId="0" applyFont="1" applyFill="1" applyBorder="1" applyAlignment="1">
      <alignment horizontal="right" vertical="center"/>
    </xf>
    <xf numFmtId="0" fontId="22" fillId="4" borderId="7" xfId="0" applyFont="1" applyFill="1" applyBorder="1" applyAlignment="1">
      <alignment horizontal="center" vertical="center"/>
    </xf>
    <xf numFmtId="0" fontId="22" fillId="4" borderId="8" xfId="0" applyFont="1" applyFill="1" applyBorder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100"/>
  <sheetViews>
    <sheetView showGridLines="0" workbookViewId="0">
      <selection activeCell="U11" sqref="U11"/>
    </sheetView>
  </sheetViews>
  <sheetFormatPr defaultRowHeight="11.25" x14ac:dyDescent="0.2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hidden="1" customWidth="1"/>
    <col min="44" max="44" width="13.6640625" customWidth="1"/>
    <col min="45" max="47" width="25.83203125" hidden="1" customWidth="1"/>
    <col min="48" max="49" width="21.6640625" hidden="1" customWidth="1"/>
    <col min="50" max="51" width="25" hidden="1" customWidth="1"/>
    <col min="52" max="52" width="21.6640625" hidden="1" customWidth="1"/>
    <col min="53" max="53" width="19.1640625" hidden="1" customWidth="1"/>
    <col min="54" max="54" width="25" hidden="1" customWidth="1"/>
    <col min="55" max="55" width="21.6640625" hidden="1" customWidth="1"/>
    <col min="56" max="56" width="19.1640625" hidden="1" customWidth="1"/>
    <col min="57" max="57" width="66.5" customWidth="1"/>
    <col min="71" max="91" width="9.33203125" hidden="1"/>
  </cols>
  <sheetData>
    <row r="1" spans="1:74" x14ac:dyDescent="0.2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ht="36.950000000000003" customHeight="1" x14ac:dyDescent="0.2">
      <c r="AR2" s="183"/>
      <c r="AS2" s="183"/>
      <c r="AT2" s="183"/>
      <c r="AU2" s="183"/>
      <c r="AV2" s="183"/>
      <c r="AW2" s="183"/>
      <c r="AX2" s="183"/>
      <c r="AY2" s="183"/>
      <c r="AZ2" s="183"/>
      <c r="BA2" s="183"/>
      <c r="BB2" s="183"/>
      <c r="BC2" s="183"/>
      <c r="BD2" s="183"/>
      <c r="BE2" s="183"/>
      <c r="BS2" s="16" t="s">
        <v>6</v>
      </c>
      <c r="BT2" s="16" t="s">
        <v>7</v>
      </c>
    </row>
    <row r="3" spans="1:74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ht="24.95" customHeight="1" x14ac:dyDescent="0.2">
      <c r="B4" s="19"/>
      <c r="D4" s="20" t="s">
        <v>9</v>
      </c>
      <c r="AR4" s="19"/>
      <c r="AS4" s="21" t="s">
        <v>10</v>
      </c>
      <c r="BE4" s="22" t="s">
        <v>11</v>
      </c>
      <c r="BS4" s="16" t="s">
        <v>12</v>
      </c>
    </row>
    <row r="5" spans="1:74" ht="12" customHeight="1" x14ac:dyDescent="0.2">
      <c r="B5" s="19"/>
      <c r="D5" s="23" t="s">
        <v>13</v>
      </c>
      <c r="K5" s="194" t="s">
        <v>580</v>
      </c>
      <c r="L5" s="183"/>
      <c r="M5" s="183"/>
      <c r="N5" s="183"/>
      <c r="O5" s="183"/>
      <c r="P5" s="183"/>
      <c r="Q5" s="183"/>
      <c r="R5" s="183"/>
      <c r="S5" s="183"/>
      <c r="T5" s="183"/>
      <c r="U5" s="183"/>
      <c r="V5" s="183"/>
      <c r="W5" s="183"/>
      <c r="X5" s="183"/>
      <c r="Y5" s="183"/>
      <c r="Z5" s="183"/>
      <c r="AA5" s="183"/>
      <c r="AB5" s="183"/>
      <c r="AC5" s="183"/>
      <c r="AD5" s="183"/>
      <c r="AE5" s="183"/>
      <c r="AF5" s="183"/>
      <c r="AG5" s="183"/>
      <c r="AH5" s="183"/>
      <c r="AI5" s="183"/>
      <c r="AJ5" s="183"/>
      <c r="AK5" s="183"/>
      <c r="AL5" s="183"/>
      <c r="AM5" s="183"/>
      <c r="AN5" s="183"/>
      <c r="AO5" s="183"/>
      <c r="AR5" s="19"/>
      <c r="BE5" s="191" t="s">
        <v>14</v>
      </c>
      <c r="BS5" s="16" t="s">
        <v>6</v>
      </c>
    </row>
    <row r="6" spans="1:74" ht="36.950000000000003" customHeight="1" x14ac:dyDescent="0.2">
      <c r="B6" s="19"/>
      <c r="D6" s="25" t="s">
        <v>15</v>
      </c>
      <c r="K6" s="195" t="s">
        <v>16</v>
      </c>
      <c r="L6" s="183"/>
      <c r="M6" s="183"/>
      <c r="N6" s="183"/>
      <c r="O6" s="183"/>
      <c r="P6" s="183"/>
      <c r="Q6" s="183"/>
      <c r="R6" s="183"/>
      <c r="S6" s="183"/>
      <c r="T6" s="183"/>
      <c r="U6" s="183"/>
      <c r="V6" s="183"/>
      <c r="W6" s="183"/>
      <c r="X6" s="183"/>
      <c r="Y6" s="183"/>
      <c r="Z6" s="183"/>
      <c r="AA6" s="183"/>
      <c r="AB6" s="183"/>
      <c r="AC6" s="183"/>
      <c r="AD6" s="183"/>
      <c r="AE6" s="183"/>
      <c r="AF6" s="183"/>
      <c r="AG6" s="183"/>
      <c r="AH6" s="183"/>
      <c r="AI6" s="183"/>
      <c r="AJ6" s="183"/>
      <c r="AK6" s="183"/>
      <c r="AL6" s="183"/>
      <c r="AM6" s="183"/>
      <c r="AN6" s="183"/>
      <c r="AO6" s="183"/>
      <c r="AR6" s="19"/>
      <c r="BE6" s="192"/>
      <c r="BS6" s="16" t="s">
        <v>6</v>
      </c>
    </row>
    <row r="7" spans="1:74" ht="12" customHeight="1" x14ac:dyDescent="0.2">
      <c r="B7" s="19"/>
      <c r="D7" s="26" t="s">
        <v>17</v>
      </c>
      <c r="K7" s="24" t="s">
        <v>1</v>
      </c>
      <c r="AK7" s="26" t="s">
        <v>18</v>
      </c>
      <c r="AN7" s="24" t="s">
        <v>1</v>
      </c>
      <c r="AR7" s="19"/>
      <c r="BE7" s="192"/>
      <c r="BS7" s="16" t="s">
        <v>6</v>
      </c>
    </row>
    <row r="8" spans="1:74" ht="12" customHeight="1" x14ac:dyDescent="0.2">
      <c r="B8" s="19"/>
      <c r="D8" s="26" t="s">
        <v>19</v>
      </c>
      <c r="K8" s="24" t="s">
        <v>20</v>
      </c>
      <c r="AK8" s="26" t="s">
        <v>21</v>
      </c>
      <c r="AN8" s="27" t="s">
        <v>22</v>
      </c>
      <c r="AR8" s="19"/>
      <c r="BE8" s="192"/>
      <c r="BS8" s="16" t="s">
        <v>6</v>
      </c>
    </row>
    <row r="9" spans="1:74" ht="14.45" customHeight="1" x14ac:dyDescent="0.2">
      <c r="B9" s="19"/>
      <c r="AR9" s="19"/>
      <c r="BE9" s="192"/>
      <c r="BS9" s="16" t="s">
        <v>6</v>
      </c>
    </row>
    <row r="10" spans="1:74" ht="12" customHeight="1" x14ac:dyDescent="0.2">
      <c r="B10" s="19"/>
      <c r="D10" s="26" t="s">
        <v>23</v>
      </c>
      <c r="AK10" s="26" t="s">
        <v>24</v>
      </c>
      <c r="AN10" s="24" t="s">
        <v>1</v>
      </c>
      <c r="AR10" s="19"/>
      <c r="BE10" s="192"/>
      <c r="BS10" s="16" t="s">
        <v>6</v>
      </c>
    </row>
    <row r="11" spans="1:74" ht="18.399999999999999" customHeight="1" x14ac:dyDescent="0.2">
      <c r="B11" s="19"/>
      <c r="E11" s="24" t="s">
        <v>20</v>
      </c>
      <c r="AK11" s="26" t="s">
        <v>25</v>
      </c>
      <c r="AN11" s="24" t="s">
        <v>1</v>
      </c>
      <c r="AR11" s="19"/>
      <c r="BE11" s="192"/>
      <c r="BS11" s="16" t="s">
        <v>6</v>
      </c>
    </row>
    <row r="12" spans="1:74" ht="6.95" customHeight="1" x14ac:dyDescent="0.2">
      <c r="B12" s="19"/>
      <c r="AR12" s="19"/>
      <c r="BE12" s="192"/>
      <c r="BS12" s="16" t="s">
        <v>6</v>
      </c>
    </row>
    <row r="13" spans="1:74" ht="12" customHeight="1" x14ac:dyDescent="0.2">
      <c r="B13" s="19"/>
      <c r="D13" s="26" t="s">
        <v>26</v>
      </c>
      <c r="AK13" s="26" t="s">
        <v>24</v>
      </c>
      <c r="AN13" s="28" t="s">
        <v>27</v>
      </c>
      <c r="AR13" s="19"/>
      <c r="BE13" s="192"/>
      <c r="BS13" s="16" t="s">
        <v>6</v>
      </c>
    </row>
    <row r="14" spans="1:74" ht="12.75" x14ac:dyDescent="0.2">
      <c r="B14" s="19"/>
      <c r="E14" s="196" t="s">
        <v>27</v>
      </c>
      <c r="F14" s="197"/>
      <c r="G14" s="197"/>
      <c r="H14" s="197"/>
      <c r="I14" s="197"/>
      <c r="J14" s="197"/>
      <c r="K14" s="197"/>
      <c r="L14" s="197"/>
      <c r="M14" s="197"/>
      <c r="N14" s="197"/>
      <c r="O14" s="197"/>
      <c r="P14" s="197"/>
      <c r="Q14" s="197"/>
      <c r="R14" s="197"/>
      <c r="S14" s="197"/>
      <c r="T14" s="197"/>
      <c r="U14" s="197"/>
      <c r="V14" s="197"/>
      <c r="W14" s="197"/>
      <c r="X14" s="197"/>
      <c r="Y14" s="197"/>
      <c r="Z14" s="197"/>
      <c r="AA14" s="197"/>
      <c r="AB14" s="197"/>
      <c r="AC14" s="197"/>
      <c r="AD14" s="197"/>
      <c r="AE14" s="197"/>
      <c r="AF14" s="197"/>
      <c r="AG14" s="197"/>
      <c r="AH14" s="197"/>
      <c r="AI14" s="197"/>
      <c r="AJ14" s="197"/>
      <c r="AK14" s="26" t="s">
        <v>25</v>
      </c>
      <c r="AN14" s="28" t="s">
        <v>27</v>
      </c>
      <c r="AR14" s="19"/>
      <c r="BE14" s="192"/>
      <c r="BS14" s="16" t="s">
        <v>6</v>
      </c>
    </row>
    <row r="15" spans="1:74" ht="6.95" customHeight="1" x14ac:dyDescent="0.2">
      <c r="B15" s="19"/>
      <c r="AR15" s="19"/>
      <c r="BE15" s="192"/>
      <c r="BS15" s="16" t="s">
        <v>4</v>
      </c>
    </row>
    <row r="16" spans="1:74" ht="12" customHeight="1" x14ac:dyDescent="0.2">
      <c r="B16" s="19"/>
      <c r="D16" s="26" t="s">
        <v>28</v>
      </c>
      <c r="AK16" s="26" t="s">
        <v>24</v>
      </c>
      <c r="AN16" s="24" t="s">
        <v>1</v>
      </c>
      <c r="AR16" s="19"/>
      <c r="BE16" s="192"/>
      <c r="BS16" s="16" t="s">
        <v>4</v>
      </c>
    </row>
    <row r="17" spans="2:71" ht="18.399999999999999" customHeight="1" x14ac:dyDescent="0.2">
      <c r="B17" s="19"/>
      <c r="E17" s="24" t="s">
        <v>20</v>
      </c>
      <c r="AK17" s="26" t="s">
        <v>25</v>
      </c>
      <c r="AN17" s="24" t="s">
        <v>1</v>
      </c>
      <c r="AR17" s="19"/>
      <c r="BE17" s="192"/>
      <c r="BS17" s="16" t="s">
        <v>29</v>
      </c>
    </row>
    <row r="18" spans="2:71" ht="6.95" customHeight="1" x14ac:dyDescent="0.2">
      <c r="B18" s="19"/>
      <c r="AR18" s="19"/>
      <c r="BE18" s="192"/>
      <c r="BS18" s="16" t="s">
        <v>6</v>
      </c>
    </row>
    <row r="19" spans="2:71" ht="12" customHeight="1" x14ac:dyDescent="0.2">
      <c r="B19" s="19"/>
      <c r="D19" s="26" t="s">
        <v>30</v>
      </c>
      <c r="AK19" s="26" t="s">
        <v>24</v>
      </c>
      <c r="AN19" s="24" t="s">
        <v>1</v>
      </c>
      <c r="AR19" s="19"/>
      <c r="BE19" s="192"/>
      <c r="BS19" s="16" t="s">
        <v>6</v>
      </c>
    </row>
    <row r="20" spans="2:71" ht="18.399999999999999" customHeight="1" x14ac:dyDescent="0.2">
      <c r="B20" s="19"/>
      <c r="E20" s="24" t="s">
        <v>20</v>
      </c>
      <c r="AK20" s="26" t="s">
        <v>25</v>
      </c>
      <c r="AN20" s="24" t="s">
        <v>1</v>
      </c>
      <c r="AR20" s="19"/>
      <c r="BE20" s="192"/>
      <c r="BS20" s="16" t="s">
        <v>29</v>
      </c>
    </row>
    <row r="21" spans="2:71" ht="6.95" customHeight="1" x14ac:dyDescent="0.2">
      <c r="B21" s="19"/>
      <c r="AR21" s="19"/>
      <c r="BE21" s="192"/>
    </row>
    <row r="22" spans="2:71" ht="12" customHeight="1" x14ac:dyDescent="0.2">
      <c r="B22" s="19"/>
      <c r="D22" s="26" t="s">
        <v>31</v>
      </c>
      <c r="AR22" s="19"/>
      <c r="BE22" s="192"/>
    </row>
    <row r="23" spans="2:71" ht="16.5" customHeight="1" x14ac:dyDescent="0.2">
      <c r="B23" s="19"/>
      <c r="E23" s="198" t="s">
        <v>1</v>
      </c>
      <c r="F23" s="198"/>
      <c r="G23" s="198"/>
      <c r="H23" s="198"/>
      <c r="I23" s="198"/>
      <c r="J23" s="198"/>
      <c r="K23" s="198"/>
      <c r="L23" s="198"/>
      <c r="M23" s="198"/>
      <c r="N23" s="198"/>
      <c r="O23" s="198"/>
      <c r="P23" s="198"/>
      <c r="Q23" s="198"/>
      <c r="R23" s="198"/>
      <c r="S23" s="198"/>
      <c r="T23" s="198"/>
      <c r="U23" s="198"/>
      <c r="V23" s="198"/>
      <c r="W23" s="198"/>
      <c r="X23" s="198"/>
      <c r="Y23" s="198"/>
      <c r="Z23" s="198"/>
      <c r="AA23" s="198"/>
      <c r="AB23" s="198"/>
      <c r="AC23" s="198"/>
      <c r="AD23" s="198"/>
      <c r="AE23" s="198"/>
      <c r="AF23" s="198"/>
      <c r="AG23" s="198"/>
      <c r="AH23" s="198"/>
      <c r="AI23" s="198"/>
      <c r="AJ23" s="198"/>
      <c r="AK23" s="198"/>
      <c r="AL23" s="198"/>
      <c r="AM23" s="198"/>
      <c r="AN23" s="198"/>
      <c r="AR23" s="19"/>
      <c r="BE23" s="192"/>
    </row>
    <row r="24" spans="2:71" ht="6.95" customHeight="1" x14ac:dyDescent="0.2">
      <c r="B24" s="19"/>
      <c r="AR24" s="19"/>
      <c r="BE24" s="192"/>
    </row>
    <row r="25" spans="2:71" ht="6.95" customHeight="1" x14ac:dyDescent="0.2">
      <c r="B25" s="19"/>
      <c r="D25" s="30"/>
      <c r="E25" s="30"/>
      <c r="F25" s="30"/>
      <c r="G25" s="30"/>
      <c r="H25" s="30"/>
      <c r="I25" s="30"/>
      <c r="J25" s="30"/>
      <c r="K25" s="30"/>
      <c r="L25" s="30"/>
      <c r="M25" s="30"/>
      <c r="N25" s="30"/>
      <c r="O25" s="30"/>
      <c r="P25" s="30"/>
      <c r="Q25" s="30"/>
      <c r="R25" s="30"/>
      <c r="S25" s="30"/>
      <c r="T25" s="30"/>
      <c r="U25" s="30"/>
      <c r="V25" s="30"/>
      <c r="W25" s="30"/>
      <c r="X25" s="30"/>
      <c r="Y25" s="30"/>
      <c r="Z25" s="30"/>
      <c r="AA25" s="30"/>
      <c r="AB25" s="30"/>
      <c r="AC25" s="30"/>
      <c r="AD25" s="30"/>
      <c r="AE25" s="30"/>
      <c r="AF25" s="30"/>
      <c r="AG25" s="30"/>
      <c r="AH25" s="30"/>
      <c r="AI25" s="30"/>
      <c r="AJ25" s="30"/>
      <c r="AK25" s="30"/>
      <c r="AL25" s="30"/>
      <c r="AM25" s="30"/>
      <c r="AN25" s="30"/>
      <c r="AO25" s="30"/>
      <c r="AR25" s="19"/>
      <c r="BE25" s="192"/>
    </row>
    <row r="26" spans="2:71" s="1" customFormat="1" ht="25.9" customHeight="1" x14ac:dyDescent="0.2">
      <c r="B26" s="31"/>
      <c r="D26" s="32" t="s">
        <v>32</v>
      </c>
      <c r="E26" s="33"/>
      <c r="F26" s="33"/>
      <c r="G26" s="33"/>
      <c r="H26" s="33"/>
      <c r="I26" s="33"/>
      <c r="J26" s="33"/>
      <c r="K26" s="33"/>
      <c r="L26" s="33"/>
      <c r="M26" s="33"/>
      <c r="N26" s="33"/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  <c r="AG26" s="33"/>
      <c r="AH26" s="33"/>
      <c r="AI26" s="33"/>
      <c r="AJ26" s="33"/>
      <c r="AK26" s="199">
        <f>ROUND(AG94,2)</f>
        <v>0</v>
      </c>
      <c r="AL26" s="200"/>
      <c r="AM26" s="200"/>
      <c r="AN26" s="200"/>
      <c r="AO26" s="200"/>
      <c r="AR26" s="31"/>
      <c r="BE26" s="192"/>
    </row>
    <row r="27" spans="2:71" s="1" customFormat="1" ht="6.95" customHeight="1" x14ac:dyDescent="0.2">
      <c r="B27" s="31"/>
      <c r="AR27" s="31"/>
      <c r="BE27" s="192"/>
    </row>
    <row r="28" spans="2:71" s="1" customFormat="1" ht="12.75" x14ac:dyDescent="0.2">
      <c r="B28" s="31"/>
      <c r="L28" s="201" t="s">
        <v>33</v>
      </c>
      <c r="M28" s="201"/>
      <c r="N28" s="201"/>
      <c r="O28" s="201"/>
      <c r="P28" s="201"/>
      <c r="W28" s="201" t="s">
        <v>34</v>
      </c>
      <c r="X28" s="201"/>
      <c r="Y28" s="201"/>
      <c r="Z28" s="201"/>
      <c r="AA28" s="201"/>
      <c r="AB28" s="201"/>
      <c r="AC28" s="201"/>
      <c r="AD28" s="201"/>
      <c r="AE28" s="201"/>
      <c r="AK28" s="201" t="s">
        <v>35</v>
      </c>
      <c r="AL28" s="201"/>
      <c r="AM28" s="201"/>
      <c r="AN28" s="201"/>
      <c r="AO28" s="201"/>
      <c r="AR28" s="31"/>
      <c r="BE28" s="192"/>
    </row>
    <row r="29" spans="2:71" s="2" customFormat="1" ht="14.45" customHeight="1" x14ac:dyDescent="0.2">
      <c r="B29" s="35"/>
      <c r="D29" s="26" t="s">
        <v>36</v>
      </c>
      <c r="F29" s="26" t="s">
        <v>37</v>
      </c>
      <c r="L29" s="186">
        <v>0.21</v>
      </c>
      <c r="M29" s="185"/>
      <c r="N29" s="185"/>
      <c r="O29" s="185"/>
      <c r="P29" s="185"/>
      <c r="W29" s="184">
        <f>ROUND(AZ94, 2)</f>
        <v>0</v>
      </c>
      <c r="X29" s="185"/>
      <c r="Y29" s="185"/>
      <c r="Z29" s="185"/>
      <c r="AA29" s="185"/>
      <c r="AB29" s="185"/>
      <c r="AC29" s="185"/>
      <c r="AD29" s="185"/>
      <c r="AE29" s="185"/>
      <c r="AK29" s="184">
        <f>ROUND(AV94, 2)</f>
        <v>0</v>
      </c>
      <c r="AL29" s="185"/>
      <c r="AM29" s="185"/>
      <c r="AN29" s="185"/>
      <c r="AO29" s="185"/>
      <c r="AR29" s="35"/>
      <c r="BE29" s="193"/>
    </row>
    <row r="30" spans="2:71" s="2" customFormat="1" ht="14.45" customHeight="1" x14ac:dyDescent="0.2">
      <c r="B30" s="35"/>
      <c r="F30" s="26" t="s">
        <v>38</v>
      </c>
      <c r="L30" s="186">
        <v>0.15</v>
      </c>
      <c r="M30" s="185"/>
      <c r="N30" s="185"/>
      <c r="O30" s="185"/>
      <c r="P30" s="185"/>
      <c r="W30" s="184">
        <f>ROUND(BA94, 2)</f>
        <v>0</v>
      </c>
      <c r="X30" s="185"/>
      <c r="Y30" s="185"/>
      <c r="Z30" s="185"/>
      <c r="AA30" s="185"/>
      <c r="AB30" s="185"/>
      <c r="AC30" s="185"/>
      <c r="AD30" s="185"/>
      <c r="AE30" s="185"/>
      <c r="AK30" s="184">
        <f>ROUND(AW94, 2)</f>
        <v>0</v>
      </c>
      <c r="AL30" s="185"/>
      <c r="AM30" s="185"/>
      <c r="AN30" s="185"/>
      <c r="AO30" s="185"/>
      <c r="AR30" s="35"/>
      <c r="BE30" s="193"/>
    </row>
    <row r="31" spans="2:71" s="2" customFormat="1" ht="14.45" hidden="1" customHeight="1" x14ac:dyDescent="0.2">
      <c r="B31" s="35"/>
      <c r="F31" s="26" t="s">
        <v>39</v>
      </c>
      <c r="L31" s="186">
        <v>0.21</v>
      </c>
      <c r="M31" s="185"/>
      <c r="N31" s="185"/>
      <c r="O31" s="185"/>
      <c r="P31" s="185"/>
      <c r="W31" s="184">
        <f>ROUND(BB94, 2)</f>
        <v>0</v>
      </c>
      <c r="X31" s="185"/>
      <c r="Y31" s="185"/>
      <c r="Z31" s="185"/>
      <c r="AA31" s="185"/>
      <c r="AB31" s="185"/>
      <c r="AC31" s="185"/>
      <c r="AD31" s="185"/>
      <c r="AE31" s="185"/>
      <c r="AK31" s="184">
        <v>0</v>
      </c>
      <c r="AL31" s="185"/>
      <c r="AM31" s="185"/>
      <c r="AN31" s="185"/>
      <c r="AO31" s="185"/>
      <c r="AR31" s="35"/>
      <c r="BE31" s="193"/>
    </row>
    <row r="32" spans="2:71" s="2" customFormat="1" ht="14.45" hidden="1" customHeight="1" x14ac:dyDescent="0.2">
      <c r="B32" s="35"/>
      <c r="F32" s="26" t="s">
        <v>40</v>
      </c>
      <c r="L32" s="186">
        <v>0.15</v>
      </c>
      <c r="M32" s="185"/>
      <c r="N32" s="185"/>
      <c r="O32" s="185"/>
      <c r="P32" s="185"/>
      <c r="W32" s="184">
        <f>ROUND(BC94, 2)</f>
        <v>0</v>
      </c>
      <c r="X32" s="185"/>
      <c r="Y32" s="185"/>
      <c r="Z32" s="185"/>
      <c r="AA32" s="185"/>
      <c r="AB32" s="185"/>
      <c r="AC32" s="185"/>
      <c r="AD32" s="185"/>
      <c r="AE32" s="185"/>
      <c r="AK32" s="184">
        <v>0</v>
      </c>
      <c r="AL32" s="185"/>
      <c r="AM32" s="185"/>
      <c r="AN32" s="185"/>
      <c r="AO32" s="185"/>
      <c r="AR32" s="35"/>
      <c r="BE32" s="193"/>
    </row>
    <row r="33" spans="2:57" s="2" customFormat="1" ht="14.45" hidden="1" customHeight="1" x14ac:dyDescent="0.2">
      <c r="B33" s="35"/>
      <c r="F33" s="26" t="s">
        <v>41</v>
      </c>
      <c r="L33" s="186">
        <v>0</v>
      </c>
      <c r="M33" s="185"/>
      <c r="N33" s="185"/>
      <c r="O33" s="185"/>
      <c r="P33" s="185"/>
      <c r="W33" s="184">
        <f>ROUND(BD94, 2)</f>
        <v>0</v>
      </c>
      <c r="X33" s="185"/>
      <c r="Y33" s="185"/>
      <c r="Z33" s="185"/>
      <c r="AA33" s="185"/>
      <c r="AB33" s="185"/>
      <c r="AC33" s="185"/>
      <c r="AD33" s="185"/>
      <c r="AE33" s="185"/>
      <c r="AK33" s="184">
        <v>0</v>
      </c>
      <c r="AL33" s="185"/>
      <c r="AM33" s="185"/>
      <c r="AN33" s="185"/>
      <c r="AO33" s="185"/>
      <c r="AR33" s="35"/>
      <c r="BE33" s="193"/>
    </row>
    <row r="34" spans="2:57" s="1" customFormat="1" ht="6.95" customHeight="1" x14ac:dyDescent="0.2">
      <c r="B34" s="31"/>
      <c r="AR34" s="31"/>
      <c r="BE34" s="192"/>
    </row>
    <row r="35" spans="2:57" s="1" customFormat="1" ht="25.9" customHeight="1" x14ac:dyDescent="0.2">
      <c r="B35" s="31"/>
      <c r="C35" s="36"/>
      <c r="D35" s="37" t="s">
        <v>42</v>
      </c>
      <c r="E35" s="38"/>
      <c r="F35" s="38"/>
      <c r="G35" s="38"/>
      <c r="H35" s="38"/>
      <c r="I35" s="38"/>
      <c r="J35" s="38"/>
      <c r="K35" s="38"/>
      <c r="L35" s="38"/>
      <c r="M35" s="38"/>
      <c r="N35" s="38"/>
      <c r="O35" s="38"/>
      <c r="P35" s="38"/>
      <c r="Q35" s="38"/>
      <c r="R35" s="38"/>
      <c r="S35" s="38"/>
      <c r="T35" s="39" t="s">
        <v>43</v>
      </c>
      <c r="U35" s="38"/>
      <c r="V35" s="38"/>
      <c r="W35" s="38"/>
      <c r="X35" s="190" t="s">
        <v>44</v>
      </c>
      <c r="Y35" s="188"/>
      <c r="Z35" s="188"/>
      <c r="AA35" s="188"/>
      <c r="AB35" s="188"/>
      <c r="AC35" s="38"/>
      <c r="AD35" s="38"/>
      <c r="AE35" s="38"/>
      <c r="AF35" s="38"/>
      <c r="AG35" s="38"/>
      <c r="AH35" s="38"/>
      <c r="AI35" s="38"/>
      <c r="AJ35" s="38"/>
      <c r="AK35" s="187">
        <f>SUM(AK26:AK33)</f>
        <v>0</v>
      </c>
      <c r="AL35" s="188"/>
      <c r="AM35" s="188"/>
      <c r="AN35" s="188"/>
      <c r="AO35" s="189"/>
      <c r="AP35" s="36"/>
      <c r="AQ35" s="36"/>
      <c r="AR35" s="31"/>
    </row>
    <row r="36" spans="2:57" s="1" customFormat="1" ht="6.95" customHeight="1" x14ac:dyDescent="0.2">
      <c r="B36" s="31"/>
      <c r="AR36" s="31"/>
    </row>
    <row r="37" spans="2:57" s="1" customFormat="1" ht="14.45" customHeight="1" x14ac:dyDescent="0.2">
      <c r="B37" s="31"/>
      <c r="AR37" s="31"/>
    </row>
    <row r="38" spans="2:57" ht="14.45" customHeight="1" x14ac:dyDescent="0.2">
      <c r="B38" s="19"/>
      <c r="AR38" s="19"/>
    </row>
    <row r="39" spans="2:57" ht="14.45" customHeight="1" x14ac:dyDescent="0.2">
      <c r="B39" s="19"/>
      <c r="AR39" s="19"/>
    </row>
    <row r="40" spans="2:57" ht="14.45" customHeight="1" x14ac:dyDescent="0.2">
      <c r="B40" s="19"/>
      <c r="AR40" s="19"/>
    </row>
    <row r="41" spans="2:57" ht="14.45" customHeight="1" x14ac:dyDescent="0.2">
      <c r="B41" s="19"/>
      <c r="AR41" s="19"/>
    </row>
    <row r="42" spans="2:57" ht="14.45" customHeight="1" x14ac:dyDescent="0.2">
      <c r="B42" s="19"/>
      <c r="AR42" s="19"/>
    </row>
    <row r="43" spans="2:57" ht="14.45" customHeight="1" x14ac:dyDescent="0.2">
      <c r="B43" s="19"/>
      <c r="AR43" s="19"/>
    </row>
    <row r="44" spans="2:57" ht="14.45" customHeight="1" x14ac:dyDescent="0.2">
      <c r="B44" s="19"/>
      <c r="AR44" s="19"/>
    </row>
    <row r="45" spans="2:57" ht="14.45" customHeight="1" x14ac:dyDescent="0.2">
      <c r="B45" s="19"/>
      <c r="AR45" s="19"/>
    </row>
    <row r="46" spans="2:57" ht="14.45" customHeight="1" x14ac:dyDescent="0.2">
      <c r="B46" s="19"/>
      <c r="AR46" s="19"/>
    </row>
    <row r="47" spans="2:57" ht="14.45" customHeight="1" x14ac:dyDescent="0.2">
      <c r="B47" s="19"/>
      <c r="AR47" s="19"/>
    </row>
    <row r="48" spans="2:57" ht="14.45" customHeight="1" x14ac:dyDescent="0.2">
      <c r="B48" s="19"/>
      <c r="AR48" s="19"/>
    </row>
    <row r="49" spans="2:44" s="1" customFormat="1" ht="14.45" customHeight="1" x14ac:dyDescent="0.2">
      <c r="B49" s="31"/>
      <c r="D49" s="40" t="s">
        <v>45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46</v>
      </c>
      <c r="AI49" s="41"/>
      <c r="AJ49" s="41"/>
      <c r="AK49" s="41"/>
      <c r="AL49" s="41"/>
      <c r="AM49" s="41"/>
      <c r="AN49" s="41"/>
      <c r="AO49" s="41"/>
      <c r="AR49" s="31"/>
    </row>
    <row r="50" spans="2:44" x14ac:dyDescent="0.2">
      <c r="B50" s="19"/>
      <c r="AR50" s="19"/>
    </row>
    <row r="51" spans="2:44" x14ac:dyDescent="0.2">
      <c r="B51" s="19"/>
      <c r="AR51" s="19"/>
    </row>
    <row r="52" spans="2:44" x14ac:dyDescent="0.2">
      <c r="B52" s="19"/>
      <c r="AR52" s="19"/>
    </row>
    <row r="53" spans="2:44" x14ac:dyDescent="0.2">
      <c r="B53" s="19"/>
      <c r="AR53" s="19"/>
    </row>
    <row r="54" spans="2:44" x14ac:dyDescent="0.2">
      <c r="B54" s="19"/>
      <c r="AR54" s="19"/>
    </row>
    <row r="55" spans="2:44" x14ac:dyDescent="0.2">
      <c r="B55" s="19"/>
      <c r="AR55" s="19"/>
    </row>
    <row r="56" spans="2:44" x14ac:dyDescent="0.2">
      <c r="B56" s="19"/>
      <c r="AR56" s="19"/>
    </row>
    <row r="57" spans="2:44" x14ac:dyDescent="0.2">
      <c r="B57" s="19"/>
      <c r="AR57" s="19"/>
    </row>
    <row r="58" spans="2:44" x14ac:dyDescent="0.2">
      <c r="B58" s="19"/>
      <c r="AR58" s="19"/>
    </row>
    <row r="59" spans="2:44" x14ac:dyDescent="0.2">
      <c r="B59" s="19"/>
      <c r="AR59" s="19"/>
    </row>
    <row r="60" spans="2:44" s="1" customFormat="1" ht="12.75" x14ac:dyDescent="0.2">
      <c r="B60" s="31"/>
      <c r="D60" s="42" t="s">
        <v>47</v>
      </c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42" t="s">
        <v>48</v>
      </c>
      <c r="W60" s="33"/>
      <c r="X60" s="33"/>
      <c r="Y60" s="33"/>
      <c r="Z60" s="33"/>
      <c r="AA60" s="33"/>
      <c r="AB60" s="33"/>
      <c r="AC60" s="33"/>
      <c r="AD60" s="33"/>
      <c r="AE60" s="33"/>
      <c r="AF60" s="33"/>
      <c r="AG60" s="33"/>
      <c r="AH60" s="42" t="s">
        <v>47</v>
      </c>
      <c r="AI60" s="33"/>
      <c r="AJ60" s="33"/>
      <c r="AK60" s="33"/>
      <c r="AL60" s="33"/>
      <c r="AM60" s="42" t="s">
        <v>48</v>
      </c>
      <c r="AN60" s="33"/>
      <c r="AO60" s="33"/>
      <c r="AR60" s="31"/>
    </row>
    <row r="61" spans="2:44" x14ac:dyDescent="0.2">
      <c r="B61" s="19"/>
      <c r="AR61" s="19"/>
    </row>
    <row r="62" spans="2:44" x14ac:dyDescent="0.2">
      <c r="B62" s="19"/>
      <c r="AR62" s="19"/>
    </row>
    <row r="63" spans="2:44" x14ac:dyDescent="0.2">
      <c r="B63" s="19"/>
      <c r="AR63" s="19"/>
    </row>
    <row r="64" spans="2:44" s="1" customFormat="1" ht="12.75" x14ac:dyDescent="0.2">
      <c r="B64" s="31"/>
      <c r="D64" s="40" t="s">
        <v>49</v>
      </c>
      <c r="E64" s="41"/>
      <c r="F64" s="41"/>
      <c r="G64" s="41"/>
      <c r="H64" s="41"/>
      <c r="I64" s="41"/>
      <c r="J64" s="41"/>
      <c r="K64" s="41"/>
      <c r="L64" s="41"/>
      <c r="M64" s="41"/>
      <c r="N64" s="41"/>
      <c r="O64" s="41"/>
      <c r="P64" s="41"/>
      <c r="Q64" s="41"/>
      <c r="R64" s="41"/>
      <c r="S64" s="41"/>
      <c r="T64" s="41"/>
      <c r="U64" s="41"/>
      <c r="V64" s="41"/>
      <c r="W64" s="41"/>
      <c r="X64" s="41"/>
      <c r="Y64" s="41"/>
      <c r="Z64" s="41"/>
      <c r="AA64" s="41"/>
      <c r="AB64" s="41"/>
      <c r="AC64" s="41"/>
      <c r="AD64" s="41"/>
      <c r="AE64" s="41"/>
      <c r="AF64" s="41"/>
      <c r="AG64" s="41"/>
      <c r="AH64" s="40" t="s">
        <v>50</v>
      </c>
      <c r="AI64" s="41"/>
      <c r="AJ64" s="41"/>
      <c r="AK64" s="41"/>
      <c r="AL64" s="41"/>
      <c r="AM64" s="41"/>
      <c r="AN64" s="41"/>
      <c r="AO64" s="41"/>
      <c r="AR64" s="31"/>
    </row>
    <row r="65" spans="2:44" x14ac:dyDescent="0.2">
      <c r="B65" s="19"/>
      <c r="AR65" s="19"/>
    </row>
    <row r="66" spans="2:44" x14ac:dyDescent="0.2">
      <c r="B66" s="19"/>
      <c r="AR66" s="19"/>
    </row>
    <row r="67" spans="2:44" x14ac:dyDescent="0.2">
      <c r="B67" s="19"/>
      <c r="AR67" s="19"/>
    </row>
    <row r="68" spans="2:44" x14ac:dyDescent="0.2">
      <c r="B68" s="19"/>
      <c r="AR68" s="19"/>
    </row>
    <row r="69" spans="2:44" x14ac:dyDescent="0.2">
      <c r="B69" s="19"/>
      <c r="AR69" s="19"/>
    </row>
    <row r="70" spans="2:44" x14ac:dyDescent="0.2">
      <c r="B70" s="19"/>
      <c r="AR70" s="19"/>
    </row>
    <row r="71" spans="2:44" x14ac:dyDescent="0.2">
      <c r="B71" s="19"/>
      <c r="AR71" s="19"/>
    </row>
    <row r="72" spans="2:44" x14ac:dyDescent="0.2">
      <c r="B72" s="19"/>
      <c r="AR72" s="19"/>
    </row>
    <row r="73" spans="2:44" x14ac:dyDescent="0.2">
      <c r="B73" s="19"/>
      <c r="AR73" s="19"/>
    </row>
    <row r="74" spans="2:44" x14ac:dyDescent="0.2">
      <c r="B74" s="19"/>
      <c r="AR74" s="19"/>
    </row>
    <row r="75" spans="2:44" s="1" customFormat="1" ht="12.75" x14ac:dyDescent="0.2">
      <c r="B75" s="31"/>
      <c r="D75" s="42" t="s">
        <v>47</v>
      </c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42" t="s">
        <v>48</v>
      </c>
      <c r="W75" s="33"/>
      <c r="X75" s="33"/>
      <c r="Y75" s="33"/>
      <c r="Z75" s="33"/>
      <c r="AA75" s="33"/>
      <c r="AB75" s="33"/>
      <c r="AC75" s="33"/>
      <c r="AD75" s="33"/>
      <c r="AE75" s="33"/>
      <c r="AF75" s="33"/>
      <c r="AG75" s="33"/>
      <c r="AH75" s="42" t="s">
        <v>47</v>
      </c>
      <c r="AI75" s="33"/>
      <c r="AJ75" s="33"/>
      <c r="AK75" s="33"/>
      <c r="AL75" s="33"/>
      <c r="AM75" s="42" t="s">
        <v>48</v>
      </c>
      <c r="AN75" s="33"/>
      <c r="AO75" s="33"/>
      <c r="AR75" s="31"/>
    </row>
    <row r="76" spans="2:44" s="1" customFormat="1" x14ac:dyDescent="0.2">
      <c r="B76" s="31"/>
      <c r="AR76" s="31"/>
    </row>
    <row r="77" spans="2:44" s="1" customFormat="1" ht="6.9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44"/>
      <c r="M77" s="44"/>
      <c r="N77" s="44"/>
      <c r="O77" s="44"/>
      <c r="P77" s="44"/>
      <c r="Q77" s="44"/>
      <c r="R77" s="44"/>
      <c r="S77" s="44"/>
      <c r="T77" s="44"/>
      <c r="U77" s="44"/>
      <c r="V77" s="44"/>
      <c r="W77" s="44"/>
      <c r="X77" s="44"/>
      <c r="Y77" s="44"/>
      <c r="Z77" s="44"/>
      <c r="AA77" s="44"/>
      <c r="AB77" s="44"/>
      <c r="AC77" s="44"/>
      <c r="AD77" s="44"/>
      <c r="AE77" s="44"/>
      <c r="AF77" s="44"/>
      <c r="AG77" s="44"/>
      <c r="AH77" s="44"/>
      <c r="AI77" s="44"/>
      <c r="AJ77" s="44"/>
      <c r="AK77" s="44"/>
      <c r="AL77" s="44"/>
      <c r="AM77" s="44"/>
      <c r="AN77" s="44"/>
      <c r="AO77" s="44"/>
      <c r="AP77" s="44"/>
      <c r="AQ77" s="44"/>
      <c r="AR77" s="31"/>
    </row>
    <row r="81" spans="1:91" s="1" customFormat="1" ht="6.95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46"/>
      <c r="M81" s="46"/>
      <c r="N81" s="46"/>
      <c r="O81" s="46"/>
      <c r="P81" s="46"/>
      <c r="Q81" s="46"/>
      <c r="R81" s="46"/>
      <c r="S81" s="46"/>
      <c r="T81" s="46"/>
      <c r="U81" s="46"/>
      <c r="V81" s="46"/>
      <c r="W81" s="46"/>
      <c r="X81" s="46"/>
      <c r="Y81" s="46"/>
      <c r="Z81" s="46"/>
      <c r="AA81" s="46"/>
      <c r="AB81" s="46"/>
      <c r="AC81" s="46"/>
      <c r="AD81" s="46"/>
      <c r="AE81" s="46"/>
      <c r="AF81" s="46"/>
      <c r="AG81" s="46"/>
      <c r="AH81" s="46"/>
      <c r="AI81" s="46"/>
      <c r="AJ81" s="46"/>
      <c r="AK81" s="46"/>
      <c r="AL81" s="46"/>
      <c r="AM81" s="46"/>
      <c r="AN81" s="46"/>
      <c r="AO81" s="46"/>
      <c r="AP81" s="46"/>
      <c r="AQ81" s="46"/>
      <c r="AR81" s="31"/>
    </row>
    <row r="82" spans="1:91" s="1" customFormat="1" ht="24.95" customHeight="1" x14ac:dyDescent="0.2">
      <c r="B82" s="31"/>
      <c r="C82" s="20" t="s">
        <v>51</v>
      </c>
      <c r="AR82" s="31"/>
    </row>
    <row r="83" spans="1:91" s="1" customFormat="1" ht="6.95" customHeight="1" x14ac:dyDescent="0.2">
      <c r="B83" s="31"/>
      <c r="AR83" s="31"/>
    </row>
    <row r="84" spans="1:91" s="3" customFormat="1" ht="12" customHeight="1" x14ac:dyDescent="0.2">
      <c r="B84" s="47"/>
      <c r="C84" s="26" t="s">
        <v>13</v>
      </c>
      <c r="L84" s="3" t="str">
        <f>K5</f>
        <v>N239</v>
      </c>
      <c r="AR84" s="47"/>
    </row>
    <row r="85" spans="1:91" s="4" customFormat="1" ht="36.950000000000003" customHeight="1" x14ac:dyDescent="0.2">
      <c r="B85" s="48"/>
      <c r="C85" s="49" t="s">
        <v>15</v>
      </c>
      <c r="L85" s="212" t="str">
        <f>K6</f>
        <v>Benešov - chodník Nová Pražská - Mendelova</v>
      </c>
      <c r="M85" s="213"/>
      <c r="N85" s="213"/>
      <c r="O85" s="213"/>
      <c r="P85" s="213"/>
      <c r="Q85" s="213"/>
      <c r="R85" s="213"/>
      <c r="S85" s="213"/>
      <c r="T85" s="213"/>
      <c r="U85" s="213"/>
      <c r="V85" s="213"/>
      <c r="W85" s="213"/>
      <c r="X85" s="213"/>
      <c r="Y85" s="213"/>
      <c r="Z85" s="213"/>
      <c r="AA85" s="213"/>
      <c r="AB85" s="213"/>
      <c r="AC85" s="213"/>
      <c r="AD85" s="213"/>
      <c r="AE85" s="213"/>
      <c r="AF85" s="213"/>
      <c r="AG85" s="213"/>
      <c r="AH85" s="213"/>
      <c r="AI85" s="213"/>
      <c r="AJ85" s="213"/>
      <c r="AK85" s="213"/>
      <c r="AL85" s="213"/>
      <c r="AM85" s="213"/>
      <c r="AN85" s="213"/>
      <c r="AO85" s="213"/>
      <c r="AR85" s="48"/>
    </row>
    <row r="86" spans="1:91" s="1" customFormat="1" ht="6.95" customHeight="1" x14ac:dyDescent="0.2">
      <c r="B86" s="31"/>
      <c r="AR86" s="31"/>
    </row>
    <row r="87" spans="1:91" s="1" customFormat="1" ht="12" customHeight="1" x14ac:dyDescent="0.2">
      <c r="B87" s="31"/>
      <c r="C87" s="26" t="s">
        <v>19</v>
      </c>
      <c r="L87" s="50" t="str">
        <f>IF(K8="","",K8)</f>
        <v xml:space="preserve"> </v>
      </c>
      <c r="AI87" s="26" t="s">
        <v>21</v>
      </c>
      <c r="AM87" s="214" t="str">
        <f>IF(AN8= "","",AN8)</f>
        <v>26. 7. 2022</v>
      </c>
      <c r="AN87" s="214"/>
      <c r="AR87" s="31"/>
    </row>
    <row r="88" spans="1:91" s="1" customFormat="1" ht="6.95" customHeight="1" x14ac:dyDescent="0.2">
      <c r="B88" s="31"/>
      <c r="AR88" s="31"/>
    </row>
    <row r="89" spans="1:91" s="1" customFormat="1" ht="15.2" customHeight="1" x14ac:dyDescent="0.2">
      <c r="B89" s="31"/>
      <c r="C89" s="26" t="s">
        <v>23</v>
      </c>
      <c r="L89" s="3" t="str">
        <f>IF(E11= "","",E11)</f>
        <v xml:space="preserve"> </v>
      </c>
      <c r="AI89" s="26" t="s">
        <v>28</v>
      </c>
      <c r="AM89" s="215" t="str">
        <f>IF(E17="","",E17)</f>
        <v xml:space="preserve"> </v>
      </c>
      <c r="AN89" s="216"/>
      <c r="AO89" s="216"/>
      <c r="AP89" s="216"/>
      <c r="AR89" s="31"/>
      <c r="AS89" s="217" t="s">
        <v>52</v>
      </c>
      <c r="AT89" s="218"/>
      <c r="AU89" s="52"/>
      <c r="AV89" s="52"/>
      <c r="AW89" s="52"/>
      <c r="AX89" s="52"/>
      <c r="AY89" s="52"/>
      <c r="AZ89" s="52"/>
      <c r="BA89" s="52"/>
      <c r="BB89" s="52"/>
      <c r="BC89" s="52"/>
      <c r="BD89" s="53"/>
    </row>
    <row r="90" spans="1:91" s="1" customFormat="1" ht="15.2" customHeight="1" x14ac:dyDescent="0.2">
      <c r="B90" s="31"/>
      <c r="C90" s="26" t="s">
        <v>26</v>
      </c>
      <c r="L90" s="3" t="str">
        <f>IF(E14= "Vyplň údaj","",E14)</f>
        <v/>
      </c>
      <c r="AI90" s="26" t="s">
        <v>30</v>
      </c>
      <c r="AM90" s="215" t="str">
        <f>IF(E20="","",E20)</f>
        <v xml:space="preserve"> </v>
      </c>
      <c r="AN90" s="216"/>
      <c r="AO90" s="216"/>
      <c r="AP90" s="216"/>
      <c r="AR90" s="31"/>
      <c r="AS90" s="219"/>
      <c r="AT90" s="220"/>
      <c r="BD90" s="55"/>
    </row>
    <row r="91" spans="1:91" s="1" customFormat="1" ht="10.9" customHeight="1" x14ac:dyDescent="0.2">
      <c r="B91" s="31"/>
      <c r="AR91" s="31"/>
      <c r="AS91" s="219"/>
      <c r="AT91" s="220"/>
      <c r="BD91" s="55"/>
    </row>
    <row r="92" spans="1:91" s="1" customFormat="1" ht="29.25" customHeight="1" x14ac:dyDescent="0.2">
      <c r="B92" s="31"/>
      <c r="C92" s="207" t="s">
        <v>53</v>
      </c>
      <c r="D92" s="208"/>
      <c r="E92" s="208"/>
      <c r="F92" s="208"/>
      <c r="G92" s="208"/>
      <c r="H92" s="56"/>
      <c r="I92" s="210" t="s">
        <v>54</v>
      </c>
      <c r="J92" s="208"/>
      <c r="K92" s="208"/>
      <c r="L92" s="208"/>
      <c r="M92" s="208"/>
      <c r="N92" s="208"/>
      <c r="O92" s="208"/>
      <c r="P92" s="208"/>
      <c r="Q92" s="208"/>
      <c r="R92" s="208"/>
      <c r="S92" s="208"/>
      <c r="T92" s="208"/>
      <c r="U92" s="208"/>
      <c r="V92" s="208"/>
      <c r="W92" s="208"/>
      <c r="X92" s="208"/>
      <c r="Y92" s="208"/>
      <c r="Z92" s="208"/>
      <c r="AA92" s="208"/>
      <c r="AB92" s="208"/>
      <c r="AC92" s="208"/>
      <c r="AD92" s="208"/>
      <c r="AE92" s="208"/>
      <c r="AF92" s="208"/>
      <c r="AG92" s="209" t="s">
        <v>55</v>
      </c>
      <c r="AH92" s="208"/>
      <c r="AI92" s="208"/>
      <c r="AJ92" s="208"/>
      <c r="AK92" s="208"/>
      <c r="AL92" s="208"/>
      <c r="AM92" s="208"/>
      <c r="AN92" s="210" t="s">
        <v>56</v>
      </c>
      <c r="AO92" s="208"/>
      <c r="AP92" s="211"/>
      <c r="AQ92" s="57" t="s">
        <v>57</v>
      </c>
      <c r="AR92" s="31"/>
      <c r="AS92" s="58" t="s">
        <v>58</v>
      </c>
      <c r="AT92" s="59" t="s">
        <v>59</v>
      </c>
      <c r="AU92" s="59" t="s">
        <v>60</v>
      </c>
      <c r="AV92" s="59" t="s">
        <v>61</v>
      </c>
      <c r="AW92" s="59" t="s">
        <v>62</v>
      </c>
      <c r="AX92" s="59" t="s">
        <v>63</v>
      </c>
      <c r="AY92" s="59" t="s">
        <v>64</v>
      </c>
      <c r="AZ92" s="59" t="s">
        <v>65</v>
      </c>
      <c r="BA92" s="59" t="s">
        <v>66</v>
      </c>
      <c r="BB92" s="59" t="s">
        <v>67</v>
      </c>
      <c r="BC92" s="59" t="s">
        <v>68</v>
      </c>
      <c r="BD92" s="60" t="s">
        <v>69</v>
      </c>
    </row>
    <row r="93" spans="1:91" s="1" customFormat="1" ht="10.9" customHeight="1" x14ac:dyDescent="0.2">
      <c r="B93" s="31"/>
      <c r="AR93" s="31"/>
      <c r="AS93" s="61"/>
      <c r="AT93" s="52"/>
      <c r="AU93" s="52"/>
      <c r="AV93" s="52"/>
      <c r="AW93" s="52"/>
      <c r="AX93" s="52"/>
      <c r="AY93" s="52"/>
      <c r="AZ93" s="52"/>
      <c r="BA93" s="52"/>
      <c r="BB93" s="52"/>
      <c r="BC93" s="52"/>
      <c r="BD93" s="53"/>
    </row>
    <row r="94" spans="1:91" s="5" customFormat="1" ht="32.450000000000003" customHeight="1" x14ac:dyDescent="0.2">
      <c r="B94" s="62"/>
      <c r="C94" s="63" t="s">
        <v>70</v>
      </c>
      <c r="D94" s="64"/>
      <c r="E94" s="64"/>
      <c r="F94" s="64"/>
      <c r="G94" s="64"/>
      <c r="H94" s="64"/>
      <c r="I94" s="64"/>
      <c r="J94" s="64"/>
      <c r="K94" s="64"/>
      <c r="L94" s="64"/>
      <c r="M94" s="64"/>
      <c r="N94" s="64"/>
      <c r="O94" s="64"/>
      <c r="P94" s="64"/>
      <c r="Q94" s="64"/>
      <c r="R94" s="64"/>
      <c r="S94" s="64"/>
      <c r="T94" s="64"/>
      <c r="U94" s="64"/>
      <c r="V94" s="64"/>
      <c r="W94" s="64"/>
      <c r="X94" s="64"/>
      <c r="Y94" s="64"/>
      <c r="Z94" s="64"/>
      <c r="AA94" s="64"/>
      <c r="AB94" s="64"/>
      <c r="AC94" s="64"/>
      <c r="AD94" s="64"/>
      <c r="AE94" s="64"/>
      <c r="AF94" s="64"/>
      <c r="AG94" s="205">
        <f>ROUND(SUM(AG95:AG98),2)</f>
        <v>0</v>
      </c>
      <c r="AH94" s="205"/>
      <c r="AI94" s="205"/>
      <c r="AJ94" s="205"/>
      <c r="AK94" s="205"/>
      <c r="AL94" s="205"/>
      <c r="AM94" s="205"/>
      <c r="AN94" s="206">
        <f>SUM(AG94,AT94)</f>
        <v>0</v>
      </c>
      <c r="AO94" s="206"/>
      <c r="AP94" s="206"/>
      <c r="AQ94" s="66" t="s">
        <v>1</v>
      </c>
      <c r="AR94" s="62"/>
      <c r="AS94" s="67">
        <f>ROUND(SUM(AS95:AS98),2)</f>
        <v>0</v>
      </c>
      <c r="AT94" s="68">
        <f>ROUND(SUM(AV94:AW94),2)</f>
        <v>0</v>
      </c>
      <c r="AU94" s="69">
        <f>ROUND(SUM(AU95:AU98),5)</f>
        <v>0</v>
      </c>
      <c r="AV94" s="68">
        <f>ROUND(AZ94*L29,2)</f>
        <v>0</v>
      </c>
      <c r="AW94" s="68">
        <f>ROUND(BA94*L30,2)</f>
        <v>0</v>
      </c>
      <c r="AX94" s="68">
        <f>ROUND(BB94*L29,2)</f>
        <v>0</v>
      </c>
      <c r="AY94" s="68">
        <f>ROUND(BC94*L30,2)</f>
        <v>0</v>
      </c>
      <c r="AZ94" s="68">
        <f>ROUND(SUM(AZ95:AZ98),2)</f>
        <v>0</v>
      </c>
      <c r="BA94" s="68">
        <f>ROUND(SUM(BA95:BA98),2)</f>
        <v>0</v>
      </c>
      <c r="BB94" s="68">
        <f>ROUND(SUM(BB95:BB98),2)</f>
        <v>0</v>
      </c>
      <c r="BC94" s="68">
        <f>ROUND(SUM(BC95:BC98),2)</f>
        <v>0</v>
      </c>
      <c r="BD94" s="70">
        <f>ROUND(SUM(BD95:BD98),2)</f>
        <v>0</v>
      </c>
      <c r="BS94" s="71" t="s">
        <v>71</v>
      </c>
      <c r="BT94" s="71" t="s">
        <v>72</v>
      </c>
      <c r="BU94" s="72" t="s">
        <v>73</v>
      </c>
      <c r="BV94" s="71" t="s">
        <v>74</v>
      </c>
      <c r="BW94" s="71" t="s">
        <v>5</v>
      </c>
      <c r="BX94" s="71" t="s">
        <v>75</v>
      </c>
      <c r="CL94" s="71" t="s">
        <v>1</v>
      </c>
    </row>
    <row r="95" spans="1:91" s="6" customFormat="1" ht="24.75" customHeight="1" x14ac:dyDescent="0.2">
      <c r="A95" s="73" t="s">
        <v>76</v>
      </c>
      <c r="B95" s="74"/>
      <c r="C95" s="75"/>
      <c r="D95" s="204" t="s">
        <v>77</v>
      </c>
      <c r="E95" s="204"/>
      <c r="F95" s="204"/>
      <c r="G95" s="204"/>
      <c r="H95" s="204"/>
      <c r="I95" s="76"/>
      <c r="J95" s="204" t="s">
        <v>78</v>
      </c>
      <c r="K95" s="204"/>
      <c r="L95" s="204"/>
      <c r="M95" s="204"/>
      <c r="N95" s="204"/>
      <c r="O95" s="204"/>
      <c r="P95" s="204"/>
      <c r="Q95" s="204"/>
      <c r="R95" s="204"/>
      <c r="S95" s="204"/>
      <c r="T95" s="204"/>
      <c r="U95" s="204"/>
      <c r="V95" s="204"/>
      <c r="W95" s="204"/>
      <c r="X95" s="204"/>
      <c r="Y95" s="204"/>
      <c r="Z95" s="204"/>
      <c r="AA95" s="204"/>
      <c r="AB95" s="204"/>
      <c r="AC95" s="204"/>
      <c r="AD95" s="204"/>
      <c r="AE95" s="204"/>
      <c r="AF95" s="204"/>
      <c r="AG95" s="202">
        <f>'1 - Hlavní trasa chodníku...'!J30</f>
        <v>0</v>
      </c>
      <c r="AH95" s="203"/>
      <c r="AI95" s="203"/>
      <c r="AJ95" s="203"/>
      <c r="AK95" s="203"/>
      <c r="AL95" s="203"/>
      <c r="AM95" s="203"/>
      <c r="AN95" s="202">
        <f>SUM(AG95,AT95)</f>
        <v>0</v>
      </c>
      <c r="AO95" s="203"/>
      <c r="AP95" s="203"/>
      <c r="AQ95" s="77" t="s">
        <v>79</v>
      </c>
      <c r="AR95" s="74"/>
      <c r="AS95" s="78">
        <v>0</v>
      </c>
      <c r="AT95" s="79">
        <f>ROUND(SUM(AV95:AW95),2)</f>
        <v>0</v>
      </c>
      <c r="AU95" s="80">
        <f>'1 - Hlavní trasa chodníku...'!P124</f>
        <v>0</v>
      </c>
      <c r="AV95" s="79">
        <f>'1 - Hlavní trasa chodníku...'!J33</f>
        <v>0</v>
      </c>
      <c r="AW95" s="79">
        <f>'1 - Hlavní trasa chodníku...'!J34</f>
        <v>0</v>
      </c>
      <c r="AX95" s="79">
        <f>'1 - Hlavní trasa chodníku...'!J35</f>
        <v>0</v>
      </c>
      <c r="AY95" s="79">
        <f>'1 - Hlavní trasa chodníku...'!J36</f>
        <v>0</v>
      </c>
      <c r="AZ95" s="79">
        <f>'1 - Hlavní trasa chodníku...'!F33</f>
        <v>0</v>
      </c>
      <c r="BA95" s="79">
        <f>'1 - Hlavní trasa chodníku...'!F34</f>
        <v>0</v>
      </c>
      <c r="BB95" s="79">
        <f>'1 - Hlavní trasa chodníku...'!F35</f>
        <v>0</v>
      </c>
      <c r="BC95" s="79">
        <f>'1 - Hlavní trasa chodníku...'!F36</f>
        <v>0</v>
      </c>
      <c r="BD95" s="81">
        <f>'1 - Hlavní trasa chodníku...'!F37</f>
        <v>0</v>
      </c>
      <c r="BT95" s="82" t="s">
        <v>77</v>
      </c>
      <c r="BV95" s="82" t="s">
        <v>74</v>
      </c>
      <c r="BW95" s="82" t="s">
        <v>80</v>
      </c>
      <c r="BX95" s="82" t="s">
        <v>5</v>
      </c>
      <c r="CL95" s="82" t="s">
        <v>1</v>
      </c>
      <c r="CM95" s="82" t="s">
        <v>81</v>
      </c>
    </row>
    <row r="96" spans="1:91" s="6" customFormat="1" ht="16.5" customHeight="1" x14ac:dyDescent="0.2">
      <c r="A96" s="73" t="s">
        <v>76</v>
      </c>
      <c r="B96" s="74"/>
      <c r="C96" s="75"/>
      <c r="D96" s="204" t="s">
        <v>81</v>
      </c>
      <c r="E96" s="204"/>
      <c r="F96" s="204"/>
      <c r="G96" s="204"/>
      <c r="H96" s="204"/>
      <c r="I96" s="76"/>
      <c r="J96" s="204" t="s">
        <v>82</v>
      </c>
      <c r="K96" s="204"/>
      <c r="L96" s="204"/>
      <c r="M96" s="204"/>
      <c r="N96" s="204"/>
      <c r="O96" s="204"/>
      <c r="P96" s="204"/>
      <c r="Q96" s="204"/>
      <c r="R96" s="204"/>
      <c r="S96" s="204"/>
      <c r="T96" s="204"/>
      <c r="U96" s="204"/>
      <c r="V96" s="204"/>
      <c r="W96" s="204"/>
      <c r="X96" s="204"/>
      <c r="Y96" s="204"/>
      <c r="Z96" s="204"/>
      <c r="AA96" s="204"/>
      <c r="AB96" s="204"/>
      <c r="AC96" s="204"/>
      <c r="AD96" s="204"/>
      <c r="AE96" s="204"/>
      <c r="AF96" s="204"/>
      <c r="AG96" s="202">
        <f>'2 - Vchody do domů čp. 17...'!J30</f>
        <v>0</v>
      </c>
      <c r="AH96" s="203"/>
      <c r="AI96" s="203"/>
      <c r="AJ96" s="203"/>
      <c r="AK96" s="203"/>
      <c r="AL96" s="203"/>
      <c r="AM96" s="203"/>
      <c r="AN96" s="202">
        <f>SUM(AG96,AT96)</f>
        <v>0</v>
      </c>
      <c r="AO96" s="203"/>
      <c r="AP96" s="203"/>
      <c r="AQ96" s="77" t="s">
        <v>79</v>
      </c>
      <c r="AR96" s="74"/>
      <c r="AS96" s="78">
        <v>0</v>
      </c>
      <c r="AT96" s="79">
        <f>ROUND(SUM(AV96:AW96),2)</f>
        <v>0</v>
      </c>
      <c r="AU96" s="80">
        <f>'2 - Vchody do domů čp. 17...'!P123</f>
        <v>0</v>
      </c>
      <c r="AV96" s="79">
        <f>'2 - Vchody do domů čp. 17...'!J33</f>
        <v>0</v>
      </c>
      <c r="AW96" s="79">
        <f>'2 - Vchody do domů čp. 17...'!J34</f>
        <v>0</v>
      </c>
      <c r="AX96" s="79">
        <f>'2 - Vchody do domů čp. 17...'!J35</f>
        <v>0</v>
      </c>
      <c r="AY96" s="79">
        <f>'2 - Vchody do domů čp. 17...'!J36</f>
        <v>0</v>
      </c>
      <c r="AZ96" s="79">
        <f>'2 - Vchody do domů čp. 17...'!F33</f>
        <v>0</v>
      </c>
      <c r="BA96" s="79">
        <f>'2 - Vchody do domů čp. 17...'!F34</f>
        <v>0</v>
      </c>
      <c r="BB96" s="79">
        <f>'2 - Vchody do domů čp. 17...'!F35</f>
        <v>0</v>
      </c>
      <c r="BC96" s="79">
        <f>'2 - Vchody do domů čp. 17...'!F36</f>
        <v>0</v>
      </c>
      <c r="BD96" s="81">
        <f>'2 - Vchody do domů čp. 17...'!F37</f>
        <v>0</v>
      </c>
      <c r="BT96" s="82" t="s">
        <v>77</v>
      </c>
      <c r="BV96" s="82" t="s">
        <v>74</v>
      </c>
      <c r="BW96" s="82" t="s">
        <v>83</v>
      </c>
      <c r="BX96" s="82" t="s">
        <v>5</v>
      </c>
      <c r="CL96" s="82" t="s">
        <v>1</v>
      </c>
      <c r="CM96" s="82" t="s">
        <v>81</v>
      </c>
    </row>
    <row r="97" spans="1:91" s="6" customFormat="1" ht="16.5" customHeight="1" x14ac:dyDescent="0.2">
      <c r="A97" s="73" t="s">
        <v>76</v>
      </c>
      <c r="B97" s="74"/>
      <c r="C97" s="75"/>
      <c r="D97" s="204" t="s">
        <v>84</v>
      </c>
      <c r="E97" s="204"/>
      <c r="F97" s="204"/>
      <c r="G97" s="204"/>
      <c r="H97" s="204"/>
      <c r="I97" s="76"/>
      <c r="J97" s="204" t="s">
        <v>85</v>
      </c>
      <c r="K97" s="204"/>
      <c r="L97" s="204"/>
      <c r="M97" s="204"/>
      <c r="N97" s="204"/>
      <c r="O97" s="204"/>
      <c r="P97" s="204"/>
      <c r="Q97" s="204"/>
      <c r="R97" s="204"/>
      <c r="S97" s="204"/>
      <c r="T97" s="204"/>
      <c r="U97" s="204"/>
      <c r="V97" s="204"/>
      <c r="W97" s="204"/>
      <c r="X97" s="204"/>
      <c r="Y97" s="204"/>
      <c r="Z97" s="204"/>
      <c r="AA97" s="204"/>
      <c r="AB97" s="204"/>
      <c r="AC97" s="204"/>
      <c r="AD97" s="204"/>
      <c r="AE97" s="204"/>
      <c r="AF97" s="204"/>
      <c r="AG97" s="202">
        <f>'3 - Chodník čp. 1602'!J30</f>
        <v>0</v>
      </c>
      <c r="AH97" s="203"/>
      <c r="AI97" s="203"/>
      <c r="AJ97" s="203"/>
      <c r="AK97" s="203"/>
      <c r="AL97" s="203"/>
      <c r="AM97" s="203"/>
      <c r="AN97" s="202">
        <f>SUM(AG97,AT97)</f>
        <v>0</v>
      </c>
      <c r="AO97" s="203"/>
      <c r="AP97" s="203"/>
      <c r="AQ97" s="77" t="s">
        <v>79</v>
      </c>
      <c r="AR97" s="74"/>
      <c r="AS97" s="78">
        <v>0</v>
      </c>
      <c r="AT97" s="79">
        <f>ROUND(SUM(AV97:AW97),2)</f>
        <v>0</v>
      </c>
      <c r="AU97" s="80">
        <f>'3 - Chodník čp. 1602'!P127</f>
        <v>0</v>
      </c>
      <c r="AV97" s="79">
        <f>'3 - Chodník čp. 1602'!J33</f>
        <v>0</v>
      </c>
      <c r="AW97" s="79">
        <f>'3 - Chodník čp. 1602'!J34</f>
        <v>0</v>
      </c>
      <c r="AX97" s="79">
        <f>'3 - Chodník čp. 1602'!J35</f>
        <v>0</v>
      </c>
      <c r="AY97" s="79">
        <f>'3 - Chodník čp. 1602'!J36</f>
        <v>0</v>
      </c>
      <c r="AZ97" s="79">
        <f>'3 - Chodník čp. 1602'!F33</f>
        <v>0</v>
      </c>
      <c r="BA97" s="79">
        <f>'3 - Chodník čp. 1602'!F34</f>
        <v>0</v>
      </c>
      <c r="BB97" s="79">
        <f>'3 - Chodník čp. 1602'!F35</f>
        <v>0</v>
      </c>
      <c r="BC97" s="79">
        <f>'3 - Chodník čp. 1602'!F36</f>
        <v>0</v>
      </c>
      <c r="BD97" s="81">
        <f>'3 - Chodník čp. 1602'!F37</f>
        <v>0</v>
      </c>
      <c r="BT97" s="82" t="s">
        <v>77</v>
      </c>
      <c r="BV97" s="82" t="s">
        <v>74</v>
      </c>
      <c r="BW97" s="82" t="s">
        <v>86</v>
      </c>
      <c r="BX97" s="82" t="s">
        <v>5</v>
      </c>
      <c r="CL97" s="82" t="s">
        <v>1</v>
      </c>
      <c r="CM97" s="82" t="s">
        <v>81</v>
      </c>
    </row>
    <row r="98" spans="1:91" s="6" customFormat="1" ht="16.5" customHeight="1" x14ac:dyDescent="0.2">
      <c r="A98" s="73" t="s">
        <v>76</v>
      </c>
      <c r="B98" s="74"/>
      <c r="C98" s="75"/>
      <c r="D98" s="204" t="s">
        <v>87</v>
      </c>
      <c r="E98" s="204"/>
      <c r="F98" s="204"/>
      <c r="G98" s="204"/>
      <c r="H98" s="204"/>
      <c r="I98" s="76"/>
      <c r="J98" s="204" t="s">
        <v>88</v>
      </c>
      <c r="K98" s="204"/>
      <c r="L98" s="204"/>
      <c r="M98" s="204"/>
      <c r="N98" s="204"/>
      <c r="O98" s="204"/>
      <c r="P98" s="204"/>
      <c r="Q98" s="204"/>
      <c r="R98" s="204"/>
      <c r="S98" s="204"/>
      <c r="T98" s="204"/>
      <c r="U98" s="204"/>
      <c r="V98" s="204"/>
      <c r="W98" s="204"/>
      <c r="X98" s="204"/>
      <c r="Y98" s="204"/>
      <c r="Z98" s="204"/>
      <c r="AA98" s="204"/>
      <c r="AB98" s="204"/>
      <c r="AC98" s="204"/>
      <c r="AD98" s="204"/>
      <c r="AE98" s="204"/>
      <c r="AF98" s="204"/>
      <c r="AG98" s="202">
        <f>'4 - Chodník čp. 1604'!J30</f>
        <v>0</v>
      </c>
      <c r="AH98" s="203"/>
      <c r="AI98" s="203"/>
      <c r="AJ98" s="203"/>
      <c r="AK98" s="203"/>
      <c r="AL98" s="203"/>
      <c r="AM98" s="203"/>
      <c r="AN98" s="202">
        <f>SUM(AG98,AT98)</f>
        <v>0</v>
      </c>
      <c r="AO98" s="203"/>
      <c r="AP98" s="203"/>
      <c r="AQ98" s="77" t="s">
        <v>79</v>
      </c>
      <c r="AR98" s="74"/>
      <c r="AS98" s="83">
        <v>0</v>
      </c>
      <c r="AT98" s="84">
        <f>ROUND(SUM(AV98:AW98),2)</f>
        <v>0</v>
      </c>
      <c r="AU98" s="85">
        <f>'4 - Chodník čp. 1604'!P127</f>
        <v>0</v>
      </c>
      <c r="AV98" s="84">
        <f>'4 - Chodník čp. 1604'!J33</f>
        <v>0</v>
      </c>
      <c r="AW98" s="84">
        <f>'4 - Chodník čp. 1604'!J34</f>
        <v>0</v>
      </c>
      <c r="AX98" s="84">
        <f>'4 - Chodník čp. 1604'!J35</f>
        <v>0</v>
      </c>
      <c r="AY98" s="84">
        <f>'4 - Chodník čp. 1604'!J36</f>
        <v>0</v>
      </c>
      <c r="AZ98" s="84">
        <f>'4 - Chodník čp. 1604'!F33</f>
        <v>0</v>
      </c>
      <c r="BA98" s="84">
        <f>'4 - Chodník čp. 1604'!F34</f>
        <v>0</v>
      </c>
      <c r="BB98" s="84">
        <f>'4 - Chodník čp. 1604'!F35</f>
        <v>0</v>
      </c>
      <c r="BC98" s="84">
        <f>'4 - Chodník čp. 1604'!F36</f>
        <v>0</v>
      </c>
      <c r="BD98" s="86">
        <f>'4 - Chodník čp. 1604'!F37</f>
        <v>0</v>
      </c>
      <c r="BT98" s="82" t="s">
        <v>77</v>
      </c>
      <c r="BV98" s="82" t="s">
        <v>74</v>
      </c>
      <c r="BW98" s="82" t="s">
        <v>89</v>
      </c>
      <c r="BX98" s="82" t="s">
        <v>5</v>
      </c>
      <c r="CL98" s="82" t="s">
        <v>1</v>
      </c>
      <c r="CM98" s="82" t="s">
        <v>81</v>
      </c>
    </row>
    <row r="99" spans="1:91" s="1" customFormat="1" ht="30" customHeight="1" x14ac:dyDescent="0.2">
      <c r="B99" s="31"/>
      <c r="AR99" s="31"/>
    </row>
    <row r="100" spans="1:91" s="1" customFormat="1" ht="6.95" customHeight="1" x14ac:dyDescent="0.2">
      <c r="B100" s="43"/>
      <c r="C100" s="44"/>
      <c r="D100" s="44"/>
      <c r="E100" s="44"/>
      <c r="F100" s="44"/>
      <c r="G100" s="44"/>
      <c r="H100" s="44"/>
      <c r="I100" s="44"/>
      <c r="J100" s="44"/>
      <c r="K100" s="44"/>
      <c r="L100" s="44"/>
      <c r="M100" s="44"/>
      <c r="N100" s="44"/>
      <c r="O100" s="44"/>
      <c r="P100" s="44"/>
      <c r="Q100" s="44"/>
      <c r="R100" s="44"/>
      <c r="S100" s="44"/>
      <c r="T100" s="44"/>
      <c r="U100" s="44"/>
      <c r="V100" s="44"/>
      <c r="W100" s="44"/>
      <c r="X100" s="44"/>
      <c r="Y100" s="44"/>
      <c r="Z100" s="44"/>
      <c r="AA100" s="44"/>
      <c r="AB100" s="44"/>
      <c r="AC100" s="44"/>
      <c r="AD100" s="44"/>
      <c r="AE100" s="44"/>
      <c r="AF100" s="44"/>
      <c r="AG100" s="44"/>
      <c r="AH100" s="44"/>
      <c r="AI100" s="44"/>
      <c r="AJ100" s="44"/>
      <c r="AK100" s="44"/>
      <c r="AL100" s="44"/>
      <c r="AM100" s="44"/>
      <c r="AN100" s="44"/>
      <c r="AO100" s="44"/>
      <c r="AP100" s="44"/>
      <c r="AQ100" s="44"/>
      <c r="AR100" s="31"/>
    </row>
  </sheetData>
  <sheetProtection algorithmName="SHA-512" hashValue="K9Xz8RGe+0fEvqbh520mJtj9zhWGc7VUt7O5CKmVo0ZlhEy8IZy/VuPsttt1WGTaseZqAAFbt/+U7yqOjyMhHA==" saltValue="UrlkJ4oHyt99HZtpKaW/8w==" spinCount="100000" sheet="1" objects="1" scenarios="1" formatColumns="0" formatRows="0"/>
  <mergeCells count="54"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D98:H98"/>
    <mergeCell ref="J98:AF98"/>
    <mergeCell ref="AG94:AM94"/>
    <mergeCell ref="AN94:AP94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K30:AO30"/>
    <mergeCell ref="L30:P30"/>
    <mergeCell ref="W30:AE30"/>
    <mergeCell ref="L31:P31"/>
    <mergeCell ref="AN98:AP98"/>
    <mergeCell ref="AG98:AM98"/>
    <mergeCell ref="L85:AO85"/>
    <mergeCell ref="AM87:AN87"/>
    <mergeCell ref="AM89:AP89"/>
    <mergeCell ref="AK26:AO26"/>
    <mergeCell ref="L28:P28"/>
    <mergeCell ref="W28:AE28"/>
    <mergeCell ref="AK28:AO28"/>
    <mergeCell ref="W29:AE29"/>
    <mergeCell ref="L29:P29"/>
    <mergeCell ref="AK29:AO29"/>
    <mergeCell ref="AR2:BE2"/>
    <mergeCell ref="AK33:AO33"/>
    <mergeCell ref="L33:P33"/>
    <mergeCell ref="W33:AE33"/>
    <mergeCell ref="AK35:AO35"/>
    <mergeCell ref="X35:AB35"/>
    <mergeCell ref="W31:AE31"/>
    <mergeCell ref="AK31:AO31"/>
    <mergeCell ref="AK32:AO32"/>
    <mergeCell ref="L32:P32"/>
    <mergeCell ref="W32:AE32"/>
    <mergeCell ref="BE5:BE34"/>
    <mergeCell ref="K5:AO5"/>
    <mergeCell ref="K6:AO6"/>
    <mergeCell ref="E14:AJ14"/>
    <mergeCell ref="E23:AN23"/>
  </mergeCells>
  <hyperlinks>
    <hyperlink ref="A95" location="'1 - Hlavní trasa chodníku...'!C2" display="/"/>
    <hyperlink ref="A96" location="'2 - Vchody do domů čp. 17...'!C2" display="/"/>
    <hyperlink ref="A97" location="'3 - Chodník čp. 1602'!C2" display="/"/>
    <hyperlink ref="A98" location="'4 - Chodník čp. 1604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9"/>
  <sheetViews>
    <sheetView showGridLines="0" tabSelected="1" workbookViewId="0">
      <selection activeCell="J12" sqref="J12"/>
    </sheetView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80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 x14ac:dyDescent="0.2">
      <c r="B4" s="19"/>
      <c r="D4" s="20" t="s">
        <v>90</v>
      </c>
      <c r="L4" s="19"/>
      <c r="M4" s="87" t="s">
        <v>10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22" t="str">
        <f>'Rekapitulace stavby'!K6</f>
        <v>Benešov - chodník Nová Pražská - Mendelova</v>
      </c>
      <c r="F7" s="223"/>
      <c r="G7" s="223"/>
      <c r="H7" s="223"/>
      <c r="L7" s="19"/>
    </row>
    <row r="8" spans="2:46" s="1" customFormat="1" ht="12" customHeight="1" x14ac:dyDescent="0.2">
      <c r="B8" s="31"/>
      <c r="D8" s="26" t="s">
        <v>91</v>
      </c>
      <c r="L8" s="31"/>
    </row>
    <row r="9" spans="2:46" s="1" customFormat="1" ht="30" customHeight="1" x14ac:dyDescent="0.2">
      <c r="B9" s="31"/>
      <c r="E9" s="212" t="s">
        <v>92</v>
      </c>
      <c r="F9" s="221"/>
      <c r="G9" s="221"/>
      <c r="H9" s="221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19</v>
      </c>
      <c r="F12" s="24" t="s">
        <v>20</v>
      </c>
      <c r="I12" s="26" t="s">
        <v>21</v>
      </c>
      <c r="J12" s="51" t="str">
        <f>'Rekapitulace stavby'!AN8</f>
        <v>26. 7. 2022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1"/>
    </row>
    <row r="15" spans="2:46" s="1" customFormat="1" ht="18" customHeight="1" x14ac:dyDescent="0.2">
      <c r="B15" s="31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26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24" t="str">
        <f>'Rekapitulace stavby'!E14</f>
        <v>Vyplň údaj</v>
      </c>
      <c r="F18" s="194"/>
      <c r="G18" s="194"/>
      <c r="H18" s="194"/>
      <c r="I18" s="26" t="s">
        <v>25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 x14ac:dyDescent="0.2">
      <c r="B21" s="31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30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 x14ac:dyDescent="0.2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31</v>
      </c>
      <c r="L26" s="31"/>
    </row>
    <row r="27" spans="2:12" s="7" customFormat="1" ht="16.5" customHeight="1" x14ac:dyDescent="0.2">
      <c r="B27" s="88"/>
      <c r="E27" s="198" t="s">
        <v>1</v>
      </c>
      <c r="F27" s="198"/>
      <c r="G27" s="198"/>
      <c r="H27" s="198"/>
      <c r="L27" s="88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 x14ac:dyDescent="0.2">
      <c r="B30" s="31"/>
      <c r="D30" s="89" t="s">
        <v>32</v>
      </c>
      <c r="J30" s="65">
        <f>ROUND(J124, 2)</f>
        <v>0</v>
      </c>
      <c r="L30" s="31"/>
    </row>
    <row r="31" spans="2:12" s="1" customFormat="1" ht="6.95" customHeight="1" x14ac:dyDescent="0.2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 x14ac:dyDescent="0.2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5" customHeight="1" x14ac:dyDescent="0.2">
      <c r="B33" s="31"/>
      <c r="D33" s="54" t="s">
        <v>36</v>
      </c>
      <c r="E33" s="26" t="s">
        <v>37</v>
      </c>
      <c r="F33" s="90">
        <f>ROUND((SUM(BE124:BE218)),  2)</f>
        <v>0</v>
      </c>
      <c r="I33" s="91">
        <v>0.21</v>
      </c>
      <c r="J33" s="90">
        <f>ROUND(((SUM(BE124:BE218))*I33),  2)</f>
        <v>0</v>
      </c>
      <c r="L33" s="31"/>
    </row>
    <row r="34" spans="2:12" s="1" customFormat="1" ht="14.45" customHeight="1" x14ac:dyDescent="0.2">
      <c r="B34" s="31"/>
      <c r="E34" s="26" t="s">
        <v>38</v>
      </c>
      <c r="F34" s="90">
        <f>ROUND((SUM(BF124:BF218)),  2)</f>
        <v>0</v>
      </c>
      <c r="I34" s="91">
        <v>0.15</v>
      </c>
      <c r="J34" s="90">
        <f>ROUND(((SUM(BF124:BF218))*I34),  2)</f>
        <v>0</v>
      </c>
      <c r="L34" s="31"/>
    </row>
    <row r="35" spans="2:12" s="1" customFormat="1" ht="14.45" hidden="1" customHeight="1" x14ac:dyDescent="0.2">
      <c r="B35" s="31"/>
      <c r="E35" s="26" t="s">
        <v>39</v>
      </c>
      <c r="F35" s="90">
        <f>ROUND((SUM(BG124:BG218)),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 x14ac:dyDescent="0.2">
      <c r="B36" s="31"/>
      <c r="E36" s="26" t="s">
        <v>40</v>
      </c>
      <c r="F36" s="90">
        <f>ROUND((SUM(BH124:BH218)),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 x14ac:dyDescent="0.2">
      <c r="B37" s="31"/>
      <c r="E37" s="26" t="s">
        <v>41</v>
      </c>
      <c r="F37" s="90">
        <f>ROUND((SUM(BI124:BI218)),  2)</f>
        <v>0</v>
      </c>
      <c r="I37" s="91">
        <v>0</v>
      </c>
      <c r="J37" s="90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5" customHeight="1" x14ac:dyDescent="0.2">
      <c r="B40" s="31"/>
      <c r="L40" s="31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31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3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hidden="1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 x14ac:dyDescent="0.2">
      <c r="B82" s="31"/>
      <c r="C82" s="20" t="s">
        <v>93</v>
      </c>
      <c r="L82" s="31"/>
    </row>
    <row r="83" spans="2:47" s="1" customFormat="1" ht="6.95" hidden="1" customHeight="1" x14ac:dyDescent="0.2">
      <c r="B83" s="31"/>
      <c r="L83" s="31"/>
    </row>
    <row r="84" spans="2:47" s="1" customFormat="1" ht="12" hidden="1" customHeight="1" x14ac:dyDescent="0.2">
      <c r="B84" s="31"/>
      <c r="C84" s="26" t="s">
        <v>15</v>
      </c>
      <c r="L84" s="31"/>
    </row>
    <row r="85" spans="2:47" s="1" customFormat="1" ht="16.5" hidden="1" customHeight="1" x14ac:dyDescent="0.2">
      <c r="B85" s="31"/>
      <c r="E85" s="222" t="str">
        <f>E7</f>
        <v>Benešov - chodník Nová Pražská - Mendelova</v>
      </c>
      <c r="F85" s="223"/>
      <c r="G85" s="223"/>
      <c r="H85" s="223"/>
      <c r="L85" s="31"/>
    </row>
    <row r="86" spans="2:47" s="1" customFormat="1" ht="12" hidden="1" customHeight="1" x14ac:dyDescent="0.2">
      <c r="B86" s="31"/>
      <c r="C86" s="26" t="s">
        <v>91</v>
      </c>
      <c r="L86" s="31"/>
    </row>
    <row r="87" spans="2:47" s="1" customFormat="1" ht="30" hidden="1" customHeight="1" x14ac:dyDescent="0.2">
      <c r="B87" s="31"/>
      <c r="E87" s="212" t="str">
        <f>E9</f>
        <v>1 - Hlavní trasa chodníku mezi světel. křiž. a ul. Mendelova</v>
      </c>
      <c r="F87" s="221"/>
      <c r="G87" s="221"/>
      <c r="H87" s="221"/>
      <c r="L87" s="31"/>
    </row>
    <row r="88" spans="2:47" s="1" customFormat="1" ht="6.95" hidden="1" customHeight="1" x14ac:dyDescent="0.2">
      <c r="B88" s="31"/>
      <c r="L88" s="31"/>
    </row>
    <row r="89" spans="2:47" s="1" customFormat="1" ht="12" hidden="1" customHeight="1" x14ac:dyDescent="0.2">
      <c r="B89" s="31"/>
      <c r="C89" s="26" t="s">
        <v>19</v>
      </c>
      <c r="F89" s="24" t="str">
        <f>F12</f>
        <v xml:space="preserve"> </v>
      </c>
      <c r="I89" s="26" t="s">
        <v>21</v>
      </c>
      <c r="J89" s="51" t="str">
        <f>IF(J12="","",J12)</f>
        <v>26. 7. 2022</v>
      </c>
      <c r="L89" s="31"/>
    </row>
    <row r="90" spans="2:47" s="1" customFormat="1" ht="6.95" hidden="1" customHeight="1" x14ac:dyDescent="0.2">
      <c r="B90" s="31"/>
      <c r="L90" s="31"/>
    </row>
    <row r="91" spans="2:47" s="1" customFormat="1" ht="15.2" hidden="1" customHeight="1" x14ac:dyDescent="0.2">
      <c r="B91" s="31"/>
      <c r="C91" s="26" t="s">
        <v>23</v>
      </c>
      <c r="F91" s="24" t="str">
        <f>E15</f>
        <v xml:space="preserve"> </v>
      </c>
      <c r="I91" s="26" t="s">
        <v>28</v>
      </c>
      <c r="J91" s="29" t="str">
        <f>E21</f>
        <v xml:space="preserve"> </v>
      </c>
      <c r="L91" s="31"/>
    </row>
    <row r="92" spans="2:47" s="1" customFormat="1" ht="15.2" hidden="1" customHeight="1" x14ac:dyDescent="0.2">
      <c r="B92" s="31"/>
      <c r="C92" s="26" t="s">
        <v>26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35" hidden="1" customHeight="1" x14ac:dyDescent="0.2">
      <c r="B93" s="31"/>
      <c r="L93" s="31"/>
    </row>
    <row r="94" spans="2:47" s="1" customFormat="1" ht="29.25" hidden="1" customHeight="1" x14ac:dyDescent="0.2">
      <c r="B94" s="31"/>
      <c r="C94" s="100" t="s">
        <v>94</v>
      </c>
      <c r="D94" s="92"/>
      <c r="E94" s="92"/>
      <c r="F94" s="92"/>
      <c r="G94" s="92"/>
      <c r="H94" s="92"/>
      <c r="I94" s="92"/>
      <c r="J94" s="101" t="s">
        <v>95</v>
      </c>
      <c r="K94" s="92"/>
      <c r="L94" s="31"/>
    </row>
    <row r="95" spans="2:47" s="1" customFormat="1" ht="10.35" hidden="1" customHeight="1" x14ac:dyDescent="0.2">
      <c r="B95" s="31"/>
      <c r="L95" s="31"/>
    </row>
    <row r="96" spans="2:47" s="1" customFormat="1" ht="22.9" hidden="1" customHeight="1" x14ac:dyDescent="0.2">
      <c r="B96" s="31"/>
      <c r="C96" s="102" t="s">
        <v>96</v>
      </c>
      <c r="J96" s="65">
        <f>J124</f>
        <v>0</v>
      </c>
      <c r="L96" s="31"/>
      <c r="AU96" s="16" t="s">
        <v>97</v>
      </c>
    </row>
    <row r="97" spans="2:12" s="8" customFormat="1" ht="24.95" hidden="1" customHeight="1" x14ac:dyDescent="0.2">
      <c r="B97" s="103"/>
      <c r="D97" s="104" t="s">
        <v>98</v>
      </c>
      <c r="E97" s="105"/>
      <c r="F97" s="105"/>
      <c r="G97" s="105"/>
      <c r="H97" s="105"/>
      <c r="I97" s="105"/>
      <c r="J97" s="106">
        <f>J125</f>
        <v>0</v>
      </c>
      <c r="L97" s="103"/>
    </row>
    <row r="98" spans="2:12" s="9" customFormat="1" ht="19.899999999999999" hidden="1" customHeight="1" x14ac:dyDescent="0.2">
      <c r="B98" s="107"/>
      <c r="D98" s="108" t="s">
        <v>99</v>
      </c>
      <c r="E98" s="109"/>
      <c r="F98" s="109"/>
      <c r="G98" s="109"/>
      <c r="H98" s="109"/>
      <c r="I98" s="109"/>
      <c r="J98" s="110">
        <f>J126</f>
        <v>0</v>
      </c>
      <c r="L98" s="107"/>
    </row>
    <row r="99" spans="2:12" s="9" customFormat="1" ht="19.899999999999999" hidden="1" customHeight="1" x14ac:dyDescent="0.2">
      <c r="B99" s="107"/>
      <c r="D99" s="108" t="s">
        <v>100</v>
      </c>
      <c r="E99" s="109"/>
      <c r="F99" s="109"/>
      <c r="G99" s="109"/>
      <c r="H99" s="109"/>
      <c r="I99" s="109"/>
      <c r="J99" s="110">
        <f>J152</f>
        <v>0</v>
      </c>
      <c r="L99" s="107"/>
    </row>
    <row r="100" spans="2:12" s="9" customFormat="1" ht="19.899999999999999" hidden="1" customHeight="1" x14ac:dyDescent="0.2">
      <c r="B100" s="107"/>
      <c r="D100" s="108" t="s">
        <v>101</v>
      </c>
      <c r="E100" s="109"/>
      <c r="F100" s="109"/>
      <c r="G100" s="109"/>
      <c r="H100" s="109"/>
      <c r="I100" s="109"/>
      <c r="J100" s="110">
        <f>J172</f>
        <v>0</v>
      </c>
      <c r="L100" s="107"/>
    </row>
    <row r="101" spans="2:12" s="9" customFormat="1" ht="19.899999999999999" hidden="1" customHeight="1" x14ac:dyDescent="0.2">
      <c r="B101" s="107"/>
      <c r="D101" s="108" t="s">
        <v>102</v>
      </c>
      <c r="E101" s="109"/>
      <c r="F101" s="109"/>
      <c r="G101" s="109"/>
      <c r="H101" s="109"/>
      <c r="I101" s="109"/>
      <c r="J101" s="110">
        <f>J175</f>
        <v>0</v>
      </c>
      <c r="L101" s="107"/>
    </row>
    <row r="102" spans="2:12" s="9" customFormat="1" ht="19.899999999999999" hidden="1" customHeight="1" x14ac:dyDescent="0.2">
      <c r="B102" s="107"/>
      <c r="D102" s="108" t="s">
        <v>103</v>
      </c>
      <c r="E102" s="109"/>
      <c r="F102" s="109"/>
      <c r="G102" s="109"/>
      <c r="H102" s="109"/>
      <c r="I102" s="109"/>
      <c r="J102" s="110">
        <f>J201</f>
        <v>0</v>
      </c>
      <c r="L102" s="107"/>
    </row>
    <row r="103" spans="2:12" s="9" customFormat="1" ht="19.899999999999999" hidden="1" customHeight="1" x14ac:dyDescent="0.2">
      <c r="B103" s="107"/>
      <c r="D103" s="108" t="s">
        <v>104</v>
      </c>
      <c r="E103" s="109"/>
      <c r="F103" s="109"/>
      <c r="G103" s="109"/>
      <c r="H103" s="109"/>
      <c r="I103" s="109"/>
      <c r="J103" s="110">
        <f>J213</f>
        <v>0</v>
      </c>
      <c r="L103" s="107"/>
    </row>
    <row r="104" spans="2:12" s="8" customFormat="1" ht="24.95" hidden="1" customHeight="1" x14ac:dyDescent="0.2">
      <c r="B104" s="103"/>
      <c r="D104" s="104" t="s">
        <v>105</v>
      </c>
      <c r="E104" s="105"/>
      <c r="F104" s="105"/>
      <c r="G104" s="105"/>
      <c r="H104" s="105"/>
      <c r="I104" s="105"/>
      <c r="J104" s="106">
        <f>J215</f>
        <v>0</v>
      </c>
      <c r="L104" s="103"/>
    </row>
    <row r="105" spans="2:12" s="1" customFormat="1" ht="21.75" hidden="1" customHeight="1" x14ac:dyDescent="0.2">
      <c r="B105" s="31"/>
      <c r="L105" s="31"/>
    </row>
    <row r="106" spans="2:12" s="1" customFormat="1" ht="6.95" hidden="1" customHeight="1" x14ac:dyDescent="0.2">
      <c r="B106" s="43"/>
      <c r="C106" s="44"/>
      <c r="D106" s="44"/>
      <c r="E106" s="44"/>
      <c r="F106" s="44"/>
      <c r="G106" s="44"/>
      <c r="H106" s="44"/>
      <c r="I106" s="44"/>
      <c r="J106" s="44"/>
      <c r="K106" s="44"/>
      <c r="L106" s="31"/>
    </row>
    <row r="107" spans="2:12" hidden="1" x14ac:dyDescent="0.2"/>
    <row r="108" spans="2:12" hidden="1" x14ac:dyDescent="0.2"/>
    <row r="109" spans="2:12" hidden="1" x14ac:dyDescent="0.2"/>
    <row r="110" spans="2:12" s="1" customFormat="1" ht="6.95" customHeight="1" x14ac:dyDescent="0.2">
      <c r="B110" s="45"/>
      <c r="C110" s="46"/>
      <c r="D110" s="46"/>
      <c r="E110" s="46"/>
      <c r="F110" s="46"/>
      <c r="G110" s="46"/>
      <c r="H110" s="46"/>
      <c r="I110" s="46"/>
      <c r="J110" s="46"/>
      <c r="K110" s="46"/>
      <c r="L110" s="31"/>
    </row>
    <row r="111" spans="2:12" s="1" customFormat="1" ht="24.95" customHeight="1" x14ac:dyDescent="0.2">
      <c r="B111" s="31"/>
      <c r="C111" s="20" t="s">
        <v>106</v>
      </c>
      <c r="L111" s="31"/>
    </row>
    <row r="112" spans="2:12" s="1" customFormat="1" ht="6.95" customHeight="1" x14ac:dyDescent="0.2">
      <c r="B112" s="31"/>
      <c r="L112" s="31"/>
    </row>
    <row r="113" spans="2:65" s="1" customFormat="1" ht="12" customHeight="1" x14ac:dyDescent="0.2">
      <c r="B113" s="31"/>
      <c r="C113" s="26" t="s">
        <v>15</v>
      </c>
      <c r="L113" s="31"/>
    </row>
    <row r="114" spans="2:65" s="1" customFormat="1" ht="16.5" customHeight="1" x14ac:dyDescent="0.2">
      <c r="B114" s="31"/>
      <c r="E114" s="222" t="str">
        <f>E7</f>
        <v>Benešov - chodník Nová Pražská - Mendelova</v>
      </c>
      <c r="F114" s="223"/>
      <c r="G114" s="223"/>
      <c r="H114" s="223"/>
      <c r="L114" s="31"/>
    </row>
    <row r="115" spans="2:65" s="1" customFormat="1" ht="12" customHeight="1" x14ac:dyDescent="0.2">
      <c r="B115" s="31"/>
      <c r="C115" s="26" t="s">
        <v>91</v>
      </c>
      <c r="L115" s="31"/>
    </row>
    <row r="116" spans="2:65" s="1" customFormat="1" ht="30" customHeight="1" x14ac:dyDescent="0.2">
      <c r="B116" s="31"/>
      <c r="E116" s="212" t="str">
        <f>E9</f>
        <v>1 - Hlavní trasa chodníku mezi světel. křiž. a ul. Mendelova</v>
      </c>
      <c r="F116" s="221"/>
      <c r="G116" s="221"/>
      <c r="H116" s="221"/>
      <c r="L116" s="31"/>
    </row>
    <row r="117" spans="2:65" s="1" customFormat="1" ht="6.95" customHeight="1" x14ac:dyDescent="0.2">
      <c r="B117" s="31"/>
      <c r="L117" s="31"/>
    </row>
    <row r="118" spans="2:65" s="1" customFormat="1" ht="12" customHeight="1" x14ac:dyDescent="0.2">
      <c r="B118" s="31"/>
      <c r="C118" s="26" t="s">
        <v>19</v>
      </c>
      <c r="F118" s="24" t="str">
        <f>F12</f>
        <v xml:space="preserve"> </v>
      </c>
      <c r="I118" s="26" t="s">
        <v>21</v>
      </c>
      <c r="J118" s="51" t="str">
        <f>IF(J12="","",J12)</f>
        <v>26. 7. 2022</v>
      </c>
      <c r="L118" s="31"/>
    </row>
    <row r="119" spans="2:65" s="1" customFormat="1" ht="6.95" customHeight="1" x14ac:dyDescent="0.2">
      <c r="B119" s="31"/>
      <c r="L119" s="31"/>
    </row>
    <row r="120" spans="2:65" s="1" customFormat="1" ht="15.2" customHeight="1" x14ac:dyDescent="0.2">
      <c r="B120" s="31"/>
      <c r="C120" s="26" t="s">
        <v>23</v>
      </c>
      <c r="F120" s="24" t="str">
        <f>E15</f>
        <v xml:space="preserve"> </v>
      </c>
      <c r="I120" s="26" t="s">
        <v>28</v>
      </c>
      <c r="J120" s="29" t="str">
        <f>E21</f>
        <v xml:space="preserve"> </v>
      </c>
      <c r="L120" s="31"/>
    </row>
    <row r="121" spans="2:65" s="1" customFormat="1" ht="15.2" customHeight="1" x14ac:dyDescent="0.2">
      <c r="B121" s="31"/>
      <c r="C121" s="26" t="s">
        <v>26</v>
      </c>
      <c r="F121" s="24" t="str">
        <f>IF(E18="","",E18)</f>
        <v>Vyplň údaj</v>
      </c>
      <c r="I121" s="26" t="s">
        <v>30</v>
      </c>
      <c r="J121" s="29" t="str">
        <f>E24</f>
        <v xml:space="preserve"> </v>
      </c>
      <c r="L121" s="31"/>
    </row>
    <row r="122" spans="2:65" s="1" customFormat="1" ht="10.35" customHeight="1" x14ac:dyDescent="0.2">
      <c r="B122" s="31"/>
      <c r="L122" s="31"/>
    </row>
    <row r="123" spans="2:65" s="10" customFormat="1" ht="29.25" customHeight="1" x14ac:dyDescent="0.2">
      <c r="B123" s="111"/>
      <c r="C123" s="112" t="s">
        <v>107</v>
      </c>
      <c r="D123" s="113" t="s">
        <v>57</v>
      </c>
      <c r="E123" s="113" t="s">
        <v>53</v>
      </c>
      <c r="F123" s="113" t="s">
        <v>54</v>
      </c>
      <c r="G123" s="113" t="s">
        <v>108</v>
      </c>
      <c r="H123" s="113" t="s">
        <v>109</v>
      </c>
      <c r="I123" s="113" t="s">
        <v>110</v>
      </c>
      <c r="J123" s="114" t="s">
        <v>95</v>
      </c>
      <c r="K123" s="115" t="s">
        <v>111</v>
      </c>
      <c r="L123" s="111"/>
      <c r="M123" s="58" t="s">
        <v>1</v>
      </c>
      <c r="N123" s="59" t="s">
        <v>36</v>
      </c>
      <c r="O123" s="59" t="s">
        <v>112</v>
      </c>
      <c r="P123" s="59" t="s">
        <v>113</v>
      </c>
      <c r="Q123" s="59" t="s">
        <v>114</v>
      </c>
      <c r="R123" s="59" t="s">
        <v>115</v>
      </c>
      <c r="S123" s="59" t="s">
        <v>116</v>
      </c>
      <c r="T123" s="60" t="s">
        <v>117</v>
      </c>
    </row>
    <row r="124" spans="2:65" s="1" customFormat="1" ht="22.9" customHeight="1" x14ac:dyDescent="0.25">
      <c r="B124" s="31"/>
      <c r="C124" s="63" t="s">
        <v>118</v>
      </c>
      <c r="J124" s="116">
        <f>BK124</f>
        <v>0</v>
      </c>
      <c r="L124" s="31"/>
      <c r="M124" s="61"/>
      <c r="N124" s="52"/>
      <c r="O124" s="52"/>
      <c r="P124" s="117">
        <f>P125+P215</f>
        <v>0</v>
      </c>
      <c r="Q124" s="52"/>
      <c r="R124" s="117">
        <f>R125+R215</f>
        <v>603.79309880000005</v>
      </c>
      <c r="S124" s="52"/>
      <c r="T124" s="118">
        <f>T125+T215</f>
        <v>608.37</v>
      </c>
      <c r="AT124" s="16" t="s">
        <v>71</v>
      </c>
      <c r="AU124" s="16" t="s">
        <v>97</v>
      </c>
      <c r="BK124" s="119">
        <f>BK125+BK215</f>
        <v>0</v>
      </c>
    </row>
    <row r="125" spans="2:65" s="11" customFormat="1" ht="25.9" customHeight="1" x14ac:dyDescent="0.2">
      <c r="B125" s="120"/>
      <c r="D125" s="121" t="s">
        <v>71</v>
      </c>
      <c r="E125" s="122" t="s">
        <v>119</v>
      </c>
      <c r="F125" s="122" t="s">
        <v>120</v>
      </c>
      <c r="I125" s="123"/>
      <c r="J125" s="124">
        <f>BK125</f>
        <v>0</v>
      </c>
      <c r="L125" s="120"/>
      <c r="M125" s="125"/>
      <c r="P125" s="126">
        <f>P126+P152+P172+P175+P201+P213</f>
        <v>0</v>
      </c>
      <c r="R125" s="126">
        <f>R126+R152+R172+R175+R201+R213</f>
        <v>603.79309880000005</v>
      </c>
      <c r="T125" s="127">
        <f>T126+T152+T172+T175+T201+T213</f>
        <v>608.37</v>
      </c>
      <c r="AR125" s="121" t="s">
        <v>77</v>
      </c>
      <c r="AT125" s="128" t="s">
        <v>71</v>
      </c>
      <c r="AU125" s="128" t="s">
        <v>72</v>
      </c>
      <c r="AY125" s="121" t="s">
        <v>121</v>
      </c>
      <c r="BK125" s="129">
        <f>BK126+BK152+BK172+BK175+BK201+BK213</f>
        <v>0</v>
      </c>
    </row>
    <row r="126" spans="2:65" s="11" customFormat="1" ht="22.9" customHeight="1" x14ac:dyDescent="0.2">
      <c r="B126" s="120"/>
      <c r="D126" s="121" t="s">
        <v>71</v>
      </c>
      <c r="E126" s="130" t="s">
        <v>77</v>
      </c>
      <c r="F126" s="130" t="s">
        <v>122</v>
      </c>
      <c r="I126" s="123"/>
      <c r="J126" s="131">
        <f>BK126</f>
        <v>0</v>
      </c>
      <c r="L126" s="120"/>
      <c r="M126" s="125"/>
      <c r="P126" s="126">
        <f>SUM(P127:P151)</f>
        <v>0</v>
      </c>
      <c r="R126" s="126">
        <f>SUM(R127:R151)</f>
        <v>133.65</v>
      </c>
      <c r="T126" s="127">
        <f>SUM(T127:T151)</f>
        <v>608.28</v>
      </c>
      <c r="AR126" s="121" t="s">
        <v>77</v>
      </c>
      <c r="AT126" s="128" t="s">
        <v>71</v>
      </c>
      <c r="AU126" s="128" t="s">
        <v>77</v>
      </c>
      <c r="AY126" s="121" t="s">
        <v>121</v>
      </c>
      <c r="BK126" s="129">
        <f>SUM(BK127:BK151)</f>
        <v>0</v>
      </c>
    </row>
    <row r="127" spans="2:65" s="1" customFormat="1" ht="33" customHeight="1" x14ac:dyDescent="0.2">
      <c r="B127" s="31"/>
      <c r="C127" s="132" t="s">
        <v>77</v>
      </c>
      <c r="D127" s="132" t="s">
        <v>123</v>
      </c>
      <c r="E127" s="133" t="s">
        <v>124</v>
      </c>
      <c r="F127" s="134" t="s">
        <v>125</v>
      </c>
      <c r="G127" s="135" t="s">
        <v>126</v>
      </c>
      <c r="H127" s="136">
        <v>93</v>
      </c>
      <c r="I127" s="137"/>
      <c r="J127" s="138">
        <f>ROUND(I127*H127,2)</f>
        <v>0</v>
      </c>
      <c r="K127" s="139"/>
      <c r="L127" s="31"/>
      <c r="M127" s="140" t="s">
        <v>1</v>
      </c>
      <c r="N127" s="141" t="s">
        <v>37</v>
      </c>
      <c r="P127" s="142">
        <f>O127*H127</f>
        <v>0</v>
      </c>
      <c r="Q127" s="142">
        <v>0</v>
      </c>
      <c r="R127" s="142">
        <f>Q127*H127</f>
        <v>0</v>
      </c>
      <c r="S127" s="142">
        <v>0</v>
      </c>
      <c r="T127" s="143">
        <f>S127*H127</f>
        <v>0</v>
      </c>
      <c r="AR127" s="144" t="s">
        <v>87</v>
      </c>
      <c r="AT127" s="144" t="s">
        <v>123</v>
      </c>
      <c r="AU127" s="144" t="s">
        <v>81</v>
      </c>
      <c r="AY127" s="16" t="s">
        <v>121</v>
      </c>
      <c r="BE127" s="145">
        <f>IF(N127="základní",J127,0)</f>
        <v>0</v>
      </c>
      <c r="BF127" s="145">
        <f>IF(N127="snížená",J127,0)</f>
        <v>0</v>
      </c>
      <c r="BG127" s="145">
        <f>IF(N127="zákl. přenesená",J127,0)</f>
        <v>0</v>
      </c>
      <c r="BH127" s="145">
        <f>IF(N127="sníž. přenesená",J127,0)</f>
        <v>0</v>
      </c>
      <c r="BI127" s="145">
        <f>IF(N127="nulová",J127,0)</f>
        <v>0</v>
      </c>
      <c r="BJ127" s="16" t="s">
        <v>77</v>
      </c>
      <c r="BK127" s="145">
        <f>ROUND(I127*H127,2)</f>
        <v>0</v>
      </c>
      <c r="BL127" s="16" t="s">
        <v>87</v>
      </c>
      <c r="BM127" s="144" t="s">
        <v>127</v>
      </c>
    </row>
    <row r="128" spans="2:65" s="12" customFormat="1" x14ac:dyDescent="0.2">
      <c r="B128" s="146"/>
      <c r="D128" s="147" t="s">
        <v>128</v>
      </c>
      <c r="E128" s="148" t="s">
        <v>1</v>
      </c>
      <c r="F128" s="149" t="s">
        <v>129</v>
      </c>
      <c r="H128" s="150">
        <v>93</v>
      </c>
      <c r="I128" s="151"/>
      <c r="L128" s="146"/>
      <c r="M128" s="152"/>
      <c r="T128" s="153"/>
      <c r="AT128" s="148" t="s">
        <v>128</v>
      </c>
      <c r="AU128" s="148" t="s">
        <v>81</v>
      </c>
      <c r="AV128" s="12" t="s">
        <v>81</v>
      </c>
      <c r="AW128" s="12" t="s">
        <v>29</v>
      </c>
      <c r="AX128" s="12" t="s">
        <v>77</v>
      </c>
      <c r="AY128" s="148" t="s">
        <v>121</v>
      </c>
    </row>
    <row r="129" spans="2:65" s="1" customFormat="1" ht="24.2" customHeight="1" x14ac:dyDescent="0.2">
      <c r="B129" s="31"/>
      <c r="C129" s="132" t="s">
        <v>81</v>
      </c>
      <c r="D129" s="132" t="s">
        <v>123</v>
      </c>
      <c r="E129" s="133" t="s">
        <v>130</v>
      </c>
      <c r="F129" s="134" t="s">
        <v>131</v>
      </c>
      <c r="G129" s="135" t="s">
        <v>126</v>
      </c>
      <c r="H129" s="136">
        <v>18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37</v>
      </c>
      <c r="P129" s="142">
        <f>O129*H129</f>
        <v>0</v>
      </c>
      <c r="Q129" s="142">
        <v>0</v>
      </c>
      <c r="R129" s="142">
        <f>Q129*H129</f>
        <v>0</v>
      </c>
      <c r="S129" s="142">
        <v>0.44</v>
      </c>
      <c r="T129" s="143">
        <f>S129*H129</f>
        <v>7.92</v>
      </c>
      <c r="AR129" s="144" t="s">
        <v>87</v>
      </c>
      <c r="AT129" s="144" t="s">
        <v>123</v>
      </c>
      <c r="AU129" s="144" t="s">
        <v>81</v>
      </c>
      <c r="AY129" s="16" t="s">
        <v>121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77</v>
      </c>
      <c r="BK129" s="145">
        <f>ROUND(I129*H129,2)</f>
        <v>0</v>
      </c>
      <c r="BL129" s="16" t="s">
        <v>87</v>
      </c>
      <c r="BM129" s="144" t="s">
        <v>132</v>
      </c>
    </row>
    <row r="130" spans="2:65" s="12" customFormat="1" x14ac:dyDescent="0.2">
      <c r="B130" s="146"/>
      <c r="D130" s="147" t="s">
        <v>128</v>
      </c>
      <c r="E130" s="148" t="s">
        <v>1</v>
      </c>
      <c r="F130" s="149" t="s">
        <v>133</v>
      </c>
      <c r="H130" s="150">
        <v>18</v>
      </c>
      <c r="I130" s="151"/>
      <c r="L130" s="146"/>
      <c r="M130" s="152"/>
      <c r="T130" s="153"/>
      <c r="AT130" s="148" t="s">
        <v>128</v>
      </c>
      <c r="AU130" s="148" t="s">
        <v>81</v>
      </c>
      <c r="AV130" s="12" t="s">
        <v>81</v>
      </c>
      <c r="AW130" s="12" t="s">
        <v>29</v>
      </c>
      <c r="AX130" s="12" t="s">
        <v>77</v>
      </c>
      <c r="AY130" s="148" t="s">
        <v>121</v>
      </c>
    </row>
    <row r="131" spans="2:65" s="1" customFormat="1" ht="16.5" customHeight="1" x14ac:dyDescent="0.2">
      <c r="B131" s="31"/>
      <c r="C131" s="132" t="s">
        <v>84</v>
      </c>
      <c r="D131" s="132" t="s">
        <v>123</v>
      </c>
      <c r="E131" s="133" t="s">
        <v>134</v>
      </c>
      <c r="F131" s="134" t="s">
        <v>135</v>
      </c>
      <c r="G131" s="135" t="s">
        <v>126</v>
      </c>
      <c r="H131" s="136">
        <v>3</v>
      </c>
      <c r="I131" s="137"/>
      <c r="J131" s="138">
        <f>ROUND(I131*H131,2)</f>
        <v>0</v>
      </c>
      <c r="K131" s="139"/>
      <c r="L131" s="31"/>
      <c r="M131" s="140" t="s">
        <v>1</v>
      </c>
      <c r="N131" s="141" t="s">
        <v>37</v>
      </c>
      <c r="P131" s="142">
        <f>O131*H131</f>
        <v>0</v>
      </c>
      <c r="Q131" s="142">
        <v>0</v>
      </c>
      <c r="R131" s="142">
        <f>Q131*H131</f>
        <v>0</v>
      </c>
      <c r="S131" s="142">
        <v>0.22</v>
      </c>
      <c r="T131" s="143">
        <f>S131*H131</f>
        <v>0.66</v>
      </c>
      <c r="AR131" s="144" t="s">
        <v>87</v>
      </c>
      <c r="AT131" s="144" t="s">
        <v>123</v>
      </c>
      <c r="AU131" s="144" t="s">
        <v>81</v>
      </c>
      <c r="AY131" s="16" t="s">
        <v>121</v>
      </c>
      <c r="BE131" s="145">
        <f>IF(N131="základní",J131,0)</f>
        <v>0</v>
      </c>
      <c r="BF131" s="145">
        <f>IF(N131="snížená",J131,0)</f>
        <v>0</v>
      </c>
      <c r="BG131" s="145">
        <f>IF(N131="zákl. přenesená",J131,0)</f>
        <v>0</v>
      </c>
      <c r="BH131" s="145">
        <f>IF(N131="sníž. přenesená",J131,0)</f>
        <v>0</v>
      </c>
      <c r="BI131" s="145">
        <f>IF(N131="nulová",J131,0)</f>
        <v>0</v>
      </c>
      <c r="BJ131" s="16" t="s">
        <v>77</v>
      </c>
      <c r="BK131" s="145">
        <f>ROUND(I131*H131,2)</f>
        <v>0</v>
      </c>
      <c r="BL131" s="16" t="s">
        <v>87</v>
      </c>
      <c r="BM131" s="144" t="s">
        <v>136</v>
      </c>
    </row>
    <row r="132" spans="2:65" s="12" customFormat="1" x14ac:dyDescent="0.2">
      <c r="B132" s="146"/>
      <c r="D132" s="147" t="s">
        <v>128</v>
      </c>
      <c r="E132" s="148" t="s">
        <v>1</v>
      </c>
      <c r="F132" s="149" t="s">
        <v>137</v>
      </c>
      <c r="H132" s="150">
        <v>3</v>
      </c>
      <c r="I132" s="151"/>
      <c r="L132" s="146"/>
      <c r="M132" s="152"/>
      <c r="T132" s="153"/>
      <c r="AT132" s="148" t="s">
        <v>128</v>
      </c>
      <c r="AU132" s="148" t="s">
        <v>81</v>
      </c>
      <c r="AV132" s="12" t="s">
        <v>81</v>
      </c>
      <c r="AW132" s="12" t="s">
        <v>29</v>
      </c>
      <c r="AX132" s="12" t="s">
        <v>77</v>
      </c>
      <c r="AY132" s="148" t="s">
        <v>121</v>
      </c>
    </row>
    <row r="133" spans="2:65" s="1" customFormat="1" ht="33" customHeight="1" x14ac:dyDescent="0.2">
      <c r="B133" s="31"/>
      <c r="C133" s="132" t="s">
        <v>87</v>
      </c>
      <c r="D133" s="132" t="s">
        <v>123</v>
      </c>
      <c r="E133" s="133" t="s">
        <v>138</v>
      </c>
      <c r="F133" s="134" t="s">
        <v>139</v>
      </c>
      <c r="G133" s="135" t="s">
        <v>126</v>
      </c>
      <c r="H133" s="136">
        <v>762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37</v>
      </c>
      <c r="P133" s="142">
        <f>O133*H133</f>
        <v>0</v>
      </c>
      <c r="Q133" s="142">
        <v>0</v>
      </c>
      <c r="R133" s="142">
        <f>Q133*H133</f>
        <v>0</v>
      </c>
      <c r="S133" s="142">
        <v>0.44</v>
      </c>
      <c r="T133" s="143">
        <f>S133*H133</f>
        <v>335.28000000000003</v>
      </c>
      <c r="AR133" s="144" t="s">
        <v>87</v>
      </c>
      <c r="AT133" s="144" t="s">
        <v>123</v>
      </c>
      <c r="AU133" s="144" t="s">
        <v>81</v>
      </c>
      <c r="AY133" s="16" t="s">
        <v>121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77</v>
      </c>
      <c r="BK133" s="145">
        <f>ROUND(I133*H133,2)</f>
        <v>0</v>
      </c>
      <c r="BL133" s="16" t="s">
        <v>87</v>
      </c>
      <c r="BM133" s="144" t="s">
        <v>140</v>
      </c>
    </row>
    <row r="134" spans="2:65" s="12" customFormat="1" x14ac:dyDescent="0.2">
      <c r="B134" s="146"/>
      <c r="D134" s="147" t="s">
        <v>128</v>
      </c>
      <c r="E134" s="148" t="s">
        <v>1</v>
      </c>
      <c r="F134" s="149" t="s">
        <v>141</v>
      </c>
      <c r="H134" s="150">
        <v>780</v>
      </c>
      <c r="I134" s="151"/>
      <c r="L134" s="146"/>
      <c r="M134" s="152"/>
      <c r="T134" s="153"/>
      <c r="AT134" s="148" t="s">
        <v>128</v>
      </c>
      <c r="AU134" s="148" t="s">
        <v>81</v>
      </c>
      <c r="AV134" s="12" t="s">
        <v>81</v>
      </c>
      <c r="AW134" s="12" t="s">
        <v>29</v>
      </c>
      <c r="AX134" s="12" t="s">
        <v>72</v>
      </c>
      <c r="AY134" s="148" t="s">
        <v>121</v>
      </c>
    </row>
    <row r="135" spans="2:65" s="12" customFormat="1" x14ac:dyDescent="0.2">
      <c r="B135" s="146"/>
      <c r="D135" s="147" t="s">
        <v>128</v>
      </c>
      <c r="E135" s="148" t="s">
        <v>1</v>
      </c>
      <c r="F135" s="149" t="s">
        <v>142</v>
      </c>
      <c r="H135" s="150">
        <v>-18</v>
      </c>
      <c r="I135" s="151"/>
      <c r="L135" s="146"/>
      <c r="M135" s="152"/>
      <c r="T135" s="153"/>
      <c r="AT135" s="148" t="s">
        <v>128</v>
      </c>
      <c r="AU135" s="148" t="s">
        <v>81</v>
      </c>
      <c r="AV135" s="12" t="s">
        <v>81</v>
      </c>
      <c r="AW135" s="12" t="s">
        <v>29</v>
      </c>
      <c r="AX135" s="12" t="s">
        <v>72</v>
      </c>
      <c r="AY135" s="148" t="s">
        <v>121</v>
      </c>
    </row>
    <row r="136" spans="2:65" s="13" customFormat="1" x14ac:dyDescent="0.2">
      <c r="B136" s="154"/>
      <c r="D136" s="147" t="s">
        <v>128</v>
      </c>
      <c r="E136" s="155" t="s">
        <v>1</v>
      </c>
      <c r="F136" s="156" t="s">
        <v>143</v>
      </c>
      <c r="H136" s="157">
        <v>762</v>
      </c>
      <c r="I136" s="158"/>
      <c r="L136" s="154"/>
      <c r="M136" s="159"/>
      <c r="T136" s="160"/>
      <c r="AT136" s="155" t="s">
        <v>128</v>
      </c>
      <c r="AU136" s="155" t="s">
        <v>81</v>
      </c>
      <c r="AV136" s="13" t="s">
        <v>87</v>
      </c>
      <c r="AW136" s="13" t="s">
        <v>29</v>
      </c>
      <c r="AX136" s="13" t="s">
        <v>77</v>
      </c>
      <c r="AY136" s="155" t="s">
        <v>121</v>
      </c>
    </row>
    <row r="137" spans="2:65" s="1" customFormat="1" ht="24.2" customHeight="1" x14ac:dyDescent="0.2">
      <c r="B137" s="31"/>
      <c r="C137" s="132" t="s">
        <v>144</v>
      </c>
      <c r="D137" s="132" t="s">
        <v>123</v>
      </c>
      <c r="E137" s="133" t="s">
        <v>145</v>
      </c>
      <c r="F137" s="134" t="s">
        <v>146</v>
      </c>
      <c r="G137" s="135" t="s">
        <v>126</v>
      </c>
      <c r="H137" s="136">
        <v>777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37</v>
      </c>
      <c r="P137" s="142">
        <f>O137*H137</f>
        <v>0</v>
      </c>
      <c r="Q137" s="142">
        <v>0</v>
      </c>
      <c r="R137" s="142">
        <f>Q137*H137</f>
        <v>0</v>
      </c>
      <c r="S137" s="142">
        <v>0.22</v>
      </c>
      <c r="T137" s="143">
        <f>S137*H137</f>
        <v>170.94</v>
      </c>
      <c r="AR137" s="144" t="s">
        <v>87</v>
      </c>
      <c r="AT137" s="144" t="s">
        <v>123</v>
      </c>
      <c r="AU137" s="144" t="s">
        <v>81</v>
      </c>
      <c r="AY137" s="16" t="s">
        <v>121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77</v>
      </c>
      <c r="BK137" s="145">
        <f>ROUND(I137*H137,2)</f>
        <v>0</v>
      </c>
      <c r="BL137" s="16" t="s">
        <v>87</v>
      </c>
      <c r="BM137" s="144" t="s">
        <v>147</v>
      </c>
    </row>
    <row r="138" spans="2:65" s="12" customFormat="1" x14ac:dyDescent="0.2">
      <c r="B138" s="146"/>
      <c r="D138" s="147" t="s">
        <v>128</v>
      </c>
      <c r="E138" s="148" t="s">
        <v>1</v>
      </c>
      <c r="F138" s="149" t="s">
        <v>148</v>
      </c>
      <c r="H138" s="150">
        <v>777</v>
      </c>
      <c r="I138" s="151"/>
      <c r="L138" s="146"/>
      <c r="M138" s="152"/>
      <c r="T138" s="153"/>
      <c r="AT138" s="148" t="s">
        <v>128</v>
      </c>
      <c r="AU138" s="148" t="s">
        <v>81</v>
      </c>
      <c r="AV138" s="12" t="s">
        <v>81</v>
      </c>
      <c r="AW138" s="12" t="s">
        <v>29</v>
      </c>
      <c r="AX138" s="12" t="s">
        <v>77</v>
      </c>
      <c r="AY138" s="148" t="s">
        <v>121</v>
      </c>
    </row>
    <row r="139" spans="2:65" s="1" customFormat="1" ht="16.5" customHeight="1" x14ac:dyDescent="0.2">
      <c r="B139" s="31"/>
      <c r="C139" s="132" t="s">
        <v>149</v>
      </c>
      <c r="D139" s="132" t="s">
        <v>123</v>
      </c>
      <c r="E139" s="133" t="s">
        <v>150</v>
      </c>
      <c r="F139" s="134" t="s">
        <v>151</v>
      </c>
      <c r="G139" s="135" t="s">
        <v>152</v>
      </c>
      <c r="H139" s="136">
        <v>456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37</v>
      </c>
      <c r="P139" s="142">
        <f>O139*H139</f>
        <v>0</v>
      </c>
      <c r="Q139" s="142">
        <v>0</v>
      </c>
      <c r="R139" s="142">
        <f>Q139*H139</f>
        <v>0</v>
      </c>
      <c r="S139" s="142">
        <v>0.20499999999999999</v>
      </c>
      <c r="T139" s="143">
        <f>S139*H139</f>
        <v>93.47999999999999</v>
      </c>
      <c r="AR139" s="144" t="s">
        <v>87</v>
      </c>
      <c r="AT139" s="144" t="s">
        <v>123</v>
      </c>
      <c r="AU139" s="144" t="s">
        <v>81</v>
      </c>
      <c r="AY139" s="16" t="s">
        <v>121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77</v>
      </c>
      <c r="BK139" s="145">
        <f>ROUND(I139*H139,2)</f>
        <v>0</v>
      </c>
      <c r="BL139" s="16" t="s">
        <v>87</v>
      </c>
      <c r="BM139" s="144" t="s">
        <v>153</v>
      </c>
    </row>
    <row r="140" spans="2:65" s="12" customFormat="1" x14ac:dyDescent="0.2">
      <c r="B140" s="146"/>
      <c r="D140" s="147" t="s">
        <v>128</v>
      </c>
      <c r="E140" s="148" t="s">
        <v>1</v>
      </c>
      <c r="F140" s="149" t="s">
        <v>154</v>
      </c>
      <c r="H140" s="150">
        <v>456</v>
      </c>
      <c r="I140" s="151"/>
      <c r="L140" s="146"/>
      <c r="M140" s="152"/>
      <c r="T140" s="153"/>
      <c r="AT140" s="148" t="s">
        <v>128</v>
      </c>
      <c r="AU140" s="148" t="s">
        <v>81</v>
      </c>
      <c r="AV140" s="12" t="s">
        <v>81</v>
      </c>
      <c r="AW140" s="12" t="s">
        <v>29</v>
      </c>
      <c r="AX140" s="12" t="s">
        <v>77</v>
      </c>
      <c r="AY140" s="148" t="s">
        <v>121</v>
      </c>
    </row>
    <row r="141" spans="2:65" s="1" customFormat="1" ht="24.2" customHeight="1" x14ac:dyDescent="0.2">
      <c r="B141" s="31"/>
      <c r="C141" s="132" t="s">
        <v>155</v>
      </c>
      <c r="D141" s="132" t="s">
        <v>123</v>
      </c>
      <c r="E141" s="133" t="s">
        <v>156</v>
      </c>
      <c r="F141" s="134" t="s">
        <v>157</v>
      </c>
      <c r="G141" s="135" t="s">
        <v>158</v>
      </c>
      <c r="H141" s="136">
        <v>34.200000000000003</v>
      </c>
      <c r="I141" s="137"/>
      <c r="J141" s="138">
        <f>ROUND(I141*H141,2)</f>
        <v>0</v>
      </c>
      <c r="K141" s="139"/>
      <c r="L141" s="31"/>
      <c r="M141" s="140" t="s">
        <v>1</v>
      </c>
      <c r="N141" s="141" t="s">
        <v>37</v>
      </c>
      <c r="P141" s="142">
        <f>O141*H141</f>
        <v>0</v>
      </c>
      <c r="Q141" s="142">
        <v>0</v>
      </c>
      <c r="R141" s="142">
        <f>Q141*H141</f>
        <v>0</v>
      </c>
      <c r="S141" s="142">
        <v>0</v>
      </c>
      <c r="T141" s="143">
        <f>S141*H141</f>
        <v>0</v>
      </c>
      <c r="AR141" s="144" t="s">
        <v>87</v>
      </c>
      <c r="AT141" s="144" t="s">
        <v>123</v>
      </c>
      <c r="AU141" s="144" t="s">
        <v>81</v>
      </c>
      <c r="AY141" s="16" t="s">
        <v>121</v>
      </c>
      <c r="BE141" s="145">
        <f>IF(N141="základní",J141,0)</f>
        <v>0</v>
      </c>
      <c r="BF141" s="145">
        <f>IF(N141="snížená",J141,0)</f>
        <v>0</v>
      </c>
      <c r="BG141" s="145">
        <f>IF(N141="zákl. přenesená",J141,0)</f>
        <v>0</v>
      </c>
      <c r="BH141" s="145">
        <f>IF(N141="sníž. přenesená",J141,0)</f>
        <v>0</v>
      </c>
      <c r="BI141" s="145">
        <f>IF(N141="nulová",J141,0)</f>
        <v>0</v>
      </c>
      <c r="BJ141" s="16" t="s">
        <v>77</v>
      </c>
      <c r="BK141" s="145">
        <f>ROUND(I141*H141,2)</f>
        <v>0</v>
      </c>
      <c r="BL141" s="16" t="s">
        <v>87</v>
      </c>
      <c r="BM141" s="144" t="s">
        <v>159</v>
      </c>
    </row>
    <row r="142" spans="2:65" s="12" customFormat="1" x14ac:dyDescent="0.2">
      <c r="B142" s="146"/>
      <c r="D142" s="147" t="s">
        <v>128</v>
      </c>
      <c r="E142" s="148" t="s">
        <v>1</v>
      </c>
      <c r="F142" s="149" t="s">
        <v>160</v>
      </c>
      <c r="H142" s="150">
        <v>34.200000000000003</v>
      </c>
      <c r="I142" s="151"/>
      <c r="L142" s="146"/>
      <c r="M142" s="152"/>
      <c r="T142" s="153"/>
      <c r="AT142" s="148" t="s">
        <v>128</v>
      </c>
      <c r="AU142" s="148" t="s">
        <v>81</v>
      </c>
      <c r="AV142" s="12" t="s">
        <v>81</v>
      </c>
      <c r="AW142" s="12" t="s">
        <v>29</v>
      </c>
      <c r="AX142" s="12" t="s">
        <v>77</v>
      </c>
      <c r="AY142" s="148" t="s">
        <v>121</v>
      </c>
    </row>
    <row r="143" spans="2:65" s="1" customFormat="1" ht="37.9" customHeight="1" x14ac:dyDescent="0.2">
      <c r="B143" s="31"/>
      <c r="C143" s="132" t="s">
        <v>161</v>
      </c>
      <c r="D143" s="132" t="s">
        <v>123</v>
      </c>
      <c r="E143" s="133" t="s">
        <v>162</v>
      </c>
      <c r="F143" s="134" t="s">
        <v>163</v>
      </c>
      <c r="G143" s="135" t="s">
        <v>158</v>
      </c>
      <c r="H143" s="136">
        <v>34.200000000000003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37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87</v>
      </c>
      <c r="AT143" s="144" t="s">
        <v>123</v>
      </c>
      <c r="AU143" s="144" t="s">
        <v>81</v>
      </c>
      <c r="AY143" s="16" t="s">
        <v>121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77</v>
      </c>
      <c r="BK143" s="145">
        <f>ROUND(I143*H143,2)</f>
        <v>0</v>
      </c>
      <c r="BL143" s="16" t="s">
        <v>87</v>
      </c>
      <c r="BM143" s="144" t="s">
        <v>164</v>
      </c>
    </row>
    <row r="144" spans="2:65" s="1" customFormat="1" ht="16.5" customHeight="1" x14ac:dyDescent="0.2">
      <c r="B144" s="31"/>
      <c r="C144" s="132" t="s">
        <v>165</v>
      </c>
      <c r="D144" s="132" t="s">
        <v>123</v>
      </c>
      <c r="E144" s="133" t="s">
        <v>166</v>
      </c>
      <c r="F144" s="134" t="s">
        <v>167</v>
      </c>
      <c r="G144" s="135" t="s">
        <v>158</v>
      </c>
      <c r="H144" s="136">
        <v>34.200000000000003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37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87</v>
      </c>
      <c r="AT144" s="144" t="s">
        <v>123</v>
      </c>
      <c r="AU144" s="144" t="s">
        <v>81</v>
      </c>
      <c r="AY144" s="16" t="s">
        <v>121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77</v>
      </c>
      <c r="BK144" s="145">
        <f>ROUND(I144*H144,2)</f>
        <v>0</v>
      </c>
      <c r="BL144" s="16" t="s">
        <v>87</v>
      </c>
      <c r="BM144" s="144" t="s">
        <v>168</v>
      </c>
    </row>
    <row r="145" spans="2:65" s="1" customFormat="1" ht="24.2" customHeight="1" x14ac:dyDescent="0.2">
      <c r="B145" s="31"/>
      <c r="C145" s="132" t="s">
        <v>169</v>
      </c>
      <c r="D145" s="132" t="s">
        <v>123</v>
      </c>
      <c r="E145" s="133" t="s">
        <v>170</v>
      </c>
      <c r="F145" s="134" t="s">
        <v>171</v>
      </c>
      <c r="G145" s="135" t="s">
        <v>126</v>
      </c>
      <c r="H145" s="136">
        <v>936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37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87</v>
      </c>
      <c r="AT145" s="144" t="s">
        <v>123</v>
      </c>
      <c r="AU145" s="144" t="s">
        <v>81</v>
      </c>
      <c r="AY145" s="16" t="s">
        <v>121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77</v>
      </c>
      <c r="BK145" s="145">
        <f>ROUND(I145*H145,2)</f>
        <v>0</v>
      </c>
      <c r="BL145" s="16" t="s">
        <v>87</v>
      </c>
      <c r="BM145" s="144" t="s">
        <v>172</v>
      </c>
    </row>
    <row r="146" spans="2:65" s="12" customFormat="1" x14ac:dyDescent="0.2">
      <c r="B146" s="146"/>
      <c r="D146" s="147" t="s">
        <v>128</v>
      </c>
      <c r="E146" s="148" t="s">
        <v>1</v>
      </c>
      <c r="F146" s="149" t="s">
        <v>173</v>
      </c>
      <c r="H146" s="150">
        <v>936</v>
      </c>
      <c r="I146" s="151"/>
      <c r="L146" s="146"/>
      <c r="M146" s="152"/>
      <c r="T146" s="153"/>
      <c r="AT146" s="148" t="s">
        <v>128</v>
      </c>
      <c r="AU146" s="148" t="s">
        <v>81</v>
      </c>
      <c r="AV146" s="12" t="s">
        <v>81</v>
      </c>
      <c r="AW146" s="12" t="s">
        <v>29</v>
      </c>
      <c r="AX146" s="12" t="s">
        <v>77</v>
      </c>
      <c r="AY146" s="148" t="s">
        <v>121</v>
      </c>
    </row>
    <row r="147" spans="2:65" s="1" customFormat="1" ht="24.2" customHeight="1" x14ac:dyDescent="0.2">
      <c r="B147" s="31"/>
      <c r="C147" s="132" t="s">
        <v>174</v>
      </c>
      <c r="D147" s="132" t="s">
        <v>123</v>
      </c>
      <c r="E147" s="133" t="s">
        <v>175</v>
      </c>
      <c r="F147" s="134" t="s">
        <v>176</v>
      </c>
      <c r="G147" s="135" t="s">
        <v>126</v>
      </c>
      <c r="H147" s="136">
        <v>148.5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37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87</v>
      </c>
      <c r="AT147" s="144" t="s">
        <v>123</v>
      </c>
      <c r="AU147" s="144" t="s">
        <v>81</v>
      </c>
      <c r="AY147" s="16" t="s">
        <v>121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77</v>
      </c>
      <c r="BK147" s="145">
        <f>ROUND(I147*H147,2)</f>
        <v>0</v>
      </c>
      <c r="BL147" s="16" t="s">
        <v>87</v>
      </c>
      <c r="BM147" s="144" t="s">
        <v>177</v>
      </c>
    </row>
    <row r="148" spans="2:65" s="12" customFormat="1" x14ac:dyDescent="0.2">
      <c r="B148" s="146"/>
      <c r="D148" s="147" t="s">
        <v>128</v>
      </c>
      <c r="E148" s="148" t="s">
        <v>1</v>
      </c>
      <c r="F148" s="149" t="s">
        <v>178</v>
      </c>
      <c r="H148" s="150">
        <v>148.5</v>
      </c>
      <c r="I148" s="151"/>
      <c r="L148" s="146"/>
      <c r="M148" s="152"/>
      <c r="T148" s="153"/>
      <c r="AT148" s="148" t="s">
        <v>128</v>
      </c>
      <c r="AU148" s="148" t="s">
        <v>81</v>
      </c>
      <c r="AV148" s="12" t="s">
        <v>81</v>
      </c>
      <c r="AW148" s="12" t="s">
        <v>29</v>
      </c>
      <c r="AX148" s="12" t="s">
        <v>77</v>
      </c>
      <c r="AY148" s="148" t="s">
        <v>121</v>
      </c>
    </row>
    <row r="149" spans="2:65" s="1" customFormat="1" ht="24.2" customHeight="1" x14ac:dyDescent="0.2">
      <c r="B149" s="31"/>
      <c r="C149" s="132" t="s">
        <v>179</v>
      </c>
      <c r="D149" s="132" t="s">
        <v>123</v>
      </c>
      <c r="E149" s="133" t="s">
        <v>180</v>
      </c>
      <c r="F149" s="134" t="s">
        <v>181</v>
      </c>
      <c r="G149" s="135" t="s">
        <v>126</v>
      </c>
      <c r="H149" s="136">
        <v>445.5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37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87</v>
      </c>
      <c r="AT149" s="144" t="s">
        <v>123</v>
      </c>
      <c r="AU149" s="144" t="s">
        <v>81</v>
      </c>
      <c r="AY149" s="16" t="s">
        <v>121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77</v>
      </c>
      <c r="BK149" s="145">
        <f>ROUND(I149*H149,2)</f>
        <v>0</v>
      </c>
      <c r="BL149" s="16" t="s">
        <v>87</v>
      </c>
      <c r="BM149" s="144" t="s">
        <v>182</v>
      </c>
    </row>
    <row r="150" spans="2:65" s="12" customFormat="1" x14ac:dyDescent="0.2">
      <c r="B150" s="146"/>
      <c r="D150" s="147" t="s">
        <v>128</v>
      </c>
      <c r="E150" s="148" t="s">
        <v>1</v>
      </c>
      <c r="F150" s="149" t="s">
        <v>183</v>
      </c>
      <c r="H150" s="150">
        <v>445.5</v>
      </c>
      <c r="I150" s="151"/>
      <c r="L150" s="146"/>
      <c r="M150" s="152"/>
      <c r="T150" s="153"/>
      <c r="AT150" s="148" t="s">
        <v>128</v>
      </c>
      <c r="AU150" s="148" t="s">
        <v>81</v>
      </c>
      <c r="AV150" s="12" t="s">
        <v>81</v>
      </c>
      <c r="AW150" s="12" t="s">
        <v>29</v>
      </c>
      <c r="AX150" s="12" t="s">
        <v>77</v>
      </c>
      <c r="AY150" s="148" t="s">
        <v>121</v>
      </c>
    </row>
    <row r="151" spans="2:65" s="1" customFormat="1" ht="16.5" customHeight="1" x14ac:dyDescent="0.2">
      <c r="B151" s="31"/>
      <c r="C151" s="161" t="s">
        <v>184</v>
      </c>
      <c r="D151" s="161" t="s">
        <v>185</v>
      </c>
      <c r="E151" s="162" t="s">
        <v>186</v>
      </c>
      <c r="F151" s="163" t="s">
        <v>187</v>
      </c>
      <c r="G151" s="164" t="s">
        <v>188</v>
      </c>
      <c r="H151" s="165">
        <v>133.65</v>
      </c>
      <c r="I151" s="166"/>
      <c r="J151" s="167">
        <f>ROUND(I151*H151,2)</f>
        <v>0</v>
      </c>
      <c r="K151" s="168"/>
      <c r="L151" s="169"/>
      <c r="M151" s="170" t="s">
        <v>1</v>
      </c>
      <c r="N151" s="171" t="s">
        <v>37</v>
      </c>
      <c r="P151" s="142">
        <f>O151*H151</f>
        <v>0</v>
      </c>
      <c r="Q151" s="142">
        <v>1</v>
      </c>
      <c r="R151" s="142">
        <f>Q151*H151</f>
        <v>133.65</v>
      </c>
      <c r="S151" s="142">
        <v>0</v>
      </c>
      <c r="T151" s="143">
        <f>S151*H151</f>
        <v>0</v>
      </c>
      <c r="AR151" s="144" t="s">
        <v>161</v>
      </c>
      <c r="AT151" s="144" t="s">
        <v>185</v>
      </c>
      <c r="AU151" s="144" t="s">
        <v>81</v>
      </c>
      <c r="AY151" s="16" t="s">
        <v>121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77</v>
      </c>
      <c r="BK151" s="145">
        <f>ROUND(I151*H151,2)</f>
        <v>0</v>
      </c>
      <c r="BL151" s="16" t="s">
        <v>87</v>
      </c>
      <c r="BM151" s="144" t="s">
        <v>189</v>
      </c>
    </row>
    <row r="152" spans="2:65" s="11" customFormat="1" ht="22.9" customHeight="1" x14ac:dyDescent="0.2">
      <c r="B152" s="120"/>
      <c r="D152" s="121" t="s">
        <v>71</v>
      </c>
      <c r="E152" s="130" t="s">
        <v>144</v>
      </c>
      <c r="F152" s="130" t="s">
        <v>190</v>
      </c>
      <c r="I152" s="123"/>
      <c r="J152" s="131">
        <f>BK152</f>
        <v>0</v>
      </c>
      <c r="L152" s="120"/>
      <c r="M152" s="125"/>
      <c r="P152" s="126">
        <f>SUM(P153:P171)</f>
        <v>0</v>
      </c>
      <c r="R152" s="126">
        <f>SUM(R153:R171)</f>
        <v>342.83108799999997</v>
      </c>
      <c r="T152" s="127">
        <f>SUM(T153:T171)</f>
        <v>0</v>
      </c>
      <c r="AR152" s="121" t="s">
        <v>77</v>
      </c>
      <c r="AT152" s="128" t="s">
        <v>71</v>
      </c>
      <c r="AU152" s="128" t="s">
        <v>77</v>
      </c>
      <c r="AY152" s="121" t="s">
        <v>121</v>
      </c>
      <c r="BK152" s="129">
        <f>SUM(BK153:BK171)</f>
        <v>0</v>
      </c>
    </row>
    <row r="153" spans="2:65" s="1" customFormat="1" ht="24.2" customHeight="1" x14ac:dyDescent="0.2">
      <c r="B153" s="31"/>
      <c r="C153" s="132" t="s">
        <v>191</v>
      </c>
      <c r="D153" s="132" t="s">
        <v>123</v>
      </c>
      <c r="E153" s="133" t="s">
        <v>192</v>
      </c>
      <c r="F153" s="134" t="s">
        <v>193</v>
      </c>
      <c r="G153" s="135" t="s">
        <v>126</v>
      </c>
      <c r="H153" s="136">
        <v>780</v>
      </c>
      <c r="I153" s="137"/>
      <c r="J153" s="138">
        <f>ROUND(I153*H153,2)</f>
        <v>0</v>
      </c>
      <c r="K153" s="139"/>
      <c r="L153" s="31"/>
      <c r="M153" s="140" t="s">
        <v>1</v>
      </c>
      <c r="N153" s="141" t="s">
        <v>37</v>
      </c>
      <c r="P153" s="142">
        <f>O153*H153</f>
        <v>0</v>
      </c>
      <c r="Q153" s="142">
        <v>0</v>
      </c>
      <c r="R153" s="142">
        <f>Q153*H153</f>
        <v>0</v>
      </c>
      <c r="S153" s="142">
        <v>0</v>
      </c>
      <c r="T153" s="143">
        <f>S153*H153</f>
        <v>0</v>
      </c>
      <c r="AR153" s="144" t="s">
        <v>87</v>
      </c>
      <c r="AT153" s="144" t="s">
        <v>123</v>
      </c>
      <c r="AU153" s="144" t="s">
        <v>81</v>
      </c>
      <c r="AY153" s="16" t="s">
        <v>121</v>
      </c>
      <c r="BE153" s="145">
        <f>IF(N153="základní",J153,0)</f>
        <v>0</v>
      </c>
      <c r="BF153" s="145">
        <f>IF(N153="snížená",J153,0)</f>
        <v>0</v>
      </c>
      <c r="BG153" s="145">
        <f>IF(N153="zákl. přenesená",J153,0)</f>
        <v>0</v>
      </c>
      <c r="BH153" s="145">
        <f>IF(N153="sníž. přenesená",J153,0)</f>
        <v>0</v>
      </c>
      <c r="BI153" s="145">
        <f>IF(N153="nulová",J153,0)</f>
        <v>0</v>
      </c>
      <c r="BJ153" s="16" t="s">
        <v>77</v>
      </c>
      <c r="BK153" s="145">
        <f>ROUND(I153*H153,2)</f>
        <v>0</v>
      </c>
      <c r="BL153" s="16" t="s">
        <v>87</v>
      </c>
      <c r="BM153" s="144" t="s">
        <v>194</v>
      </c>
    </row>
    <row r="154" spans="2:65" s="1" customFormat="1" ht="37.9" customHeight="1" x14ac:dyDescent="0.2">
      <c r="B154" s="31"/>
      <c r="C154" s="132" t="s">
        <v>8</v>
      </c>
      <c r="D154" s="132" t="s">
        <v>123</v>
      </c>
      <c r="E154" s="133" t="s">
        <v>195</v>
      </c>
      <c r="F154" s="134" t="s">
        <v>196</v>
      </c>
      <c r="G154" s="135" t="s">
        <v>126</v>
      </c>
      <c r="H154" s="136">
        <v>936</v>
      </c>
      <c r="I154" s="137"/>
      <c r="J154" s="138">
        <f>ROUND(I154*H154,2)</f>
        <v>0</v>
      </c>
      <c r="K154" s="139"/>
      <c r="L154" s="31"/>
      <c r="M154" s="140" t="s">
        <v>1</v>
      </c>
      <c r="N154" s="141" t="s">
        <v>37</v>
      </c>
      <c r="P154" s="142">
        <f>O154*H154</f>
        <v>0</v>
      </c>
      <c r="Q154" s="142">
        <v>0.17726</v>
      </c>
      <c r="R154" s="142">
        <f>Q154*H154</f>
        <v>165.91535999999999</v>
      </c>
      <c r="S154" s="142">
        <v>0</v>
      </c>
      <c r="T154" s="143">
        <f>S154*H154</f>
        <v>0</v>
      </c>
      <c r="AR154" s="144" t="s">
        <v>87</v>
      </c>
      <c r="AT154" s="144" t="s">
        <v>123</v>
      </c>
      <c r="AU154" s="144" t="s">
        <v>81</v>
      </c>
      <c r="AY154" s="16" t="s">
        <v>121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77</v>
      </c>
      <c r="BK154" s="145">
        <f>ROUND(I154*H154,2)</f>
        <v>0</v>
      </c>
      <c r="BL154" s="16" t="s">
        <v>87</v>
      </c>
      <c r="BM154" s="144" t="s">
        <v>197</v>
      </c>
    </row>
    <row r="155" spans="2:65" s="1" customFormat="1" ht="33" customHeight="1" x14ac:dyDescent="0.2">
      <c r="B155" s="31"/>
      <c r="C155" s="132" t="s">
        <v>198</v>
      </c>
      <c r="D155" s="132" t="s">
        <v>123</v>
      </c>
      <c r="E155" s="133" t="s">
        <v>199</v>
      </c>
      <c r="F155" s="134" t="s">
        <v>200</v>
      </c>
      <c r="G155" s="135" t="s">
        <v>126</v>
      </c>
      <c r="H155" s="136">
        <v>3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37</v>
      </c>
      <c r="P155" s="142">
        <f>O155*H155</f>
        <v>0</v>
      </c>
      <c r="Q155" s="142">
        <v>0.20745</v>
      </c>
      <c r="R155" s="142">
        <f>Q155*H155</f>
        <v>0.62234999999999996</v>
      </c>
      <c r="S155" s="142">
        <v>0</v>
      </c>
      <c r="T155" s="143">
        <f>S155*H155</f>
        <v>0</v>
      </c>
      <c r="AR155" s="144" t="s">
        <v>87</v>
      </c>
      <c r="AT155" s="144" t="s">
        <v>123</v>
      </c>
      <c r="AU155" s="144" t="s">
        <v>81</v>
      </c>
      <c r="AY155" s="16" t="s">
        <v>121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77</v>
      </c>
      <c r="BK155" s="145">
        <f>ROUND(I155*H155,2)</f>
        <v>0</v>
      </c>
      <c r="BL155" s="16" t="s">
        <v>87</v>
      </c>
      <c r="BM155" s="144" t="s">
        <v>201</v>
      </c>
    </row>
    <row r="156" spans="2:65" s="12" customFormat="1" x14ac:dyDescent="0.2">
      <c r="B156" s="146"/>
      <c r="D156" s="147" t="s">
        <v>128</v>
      </c>
      <c r="E156" s="148" t="s">
        <v>1</v>
      </c>
      <c r="F156" s="149" t="s">
        <v>137</v>
      </c>
      <c r="H156" s="150">
        <v>3</v>
      </c>
      <c r="I156" s="151"/>
      <c r="L156" s="146"/>
      <c r="M156" s="152"/>
      <c r="T156" s="153"/>
      <c r="AT156" s="148" t="s">
        <v>128</v>
      </c>
      <c r="AU156" s="148" t="s">
        <v>81</v>
      </c>
      <c r="AV156" s="12" t="s">
        <v>81</v>
      </c>
      <c r="AW156" s="12" t="s">
        <v>29</v>
      </c>
      <c r="AX156" s="12" t="s">
        <v>77</v>
      </c>
      <c r="AY156" s="148" t="s">
        <v>121</v>
      </c>
    </row>
    <row r="157" spans="2:65" s="1" customFormat="1" ht="24.2" customHeight="1" x14ac:dyDescent="0.2">
      <c r="B157" s="31"/>
      <c r="C157" s="132" t="s">
        <v>202</v>
      </c>
      <c r="D157" s="132" t="s">
        <v>123</v>
      </c>
      <c r="E157" s="133" t="s">
        <v>203</v>
      </c>
      <c r="F157" s="134" t="s">
        <v>204</v>
      </c>
      <c r="G157" s="135" t="s">
        <v>126</v>
      </c>
      <c r="H157" s="136">
        <v>7.72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37</v>
      </c>
      <c r="P157" s="142">
        <f>O157*H157</f>
        <v>0</v>
      </c>
      <c r="Q157" s="142">
        <v>8.5650000000000004E-2</v>
      </c>
      <c r="R157" s="142">
        <f>Q157*H157</f>
        <v>0.66121799999999997</v>
      </c>
      <c r="S157" s="142">
        <v>0</v>
      </c>
      <c r="T157" s="143">
        <f>S157*H157</f>
        <v>0</v>
      </c>
      <c r="AR157" s="144" t="s">
        <v>87</v>
      </c>
      <c r="AT157" s="144" t="s">
        <v>123</v>
      </c>
      <c r="AU157" s="144" t="s">
        <v>81</v>
      </c>
      <c r="AY157" s="16" t="s">
        <v>121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77</v>
      </c>
      <c r="BK157" s="145">
        <f>ROUND(I157*H157,2)</f>
        <v>0</v>
      </c>
      <c r="BL157" s="16" t="s">
        <v>87</v>
      </c>
      <c r="BM157" s="144" t="s">
        <v>205</v>
      </c>
    </row>
    <row r="158" spans="2:65" s="14" customFormat="1" x14ac:dyDescent="0.2">
      <c r="B158" s="172"/>
      <c r="D158" s="147" t="s">
        <v>128</v>
      </c>
      <c r="E158" s="173" t="s">
        <v>1</v>
      </c>
      <c r="F158" s="174" t="s">
        <v>206</v>
      </c>
      <c r="H158" s="173" t="s">
        <v>1</v>
      </c>
      <c r="I158" s="175"/>
      <c r="L158" s="172"/>
      <c r="M158" s="176"/>
      <c r="T158" s="177"/>
      <c r="AT158" s="173" t="s">
        <v>128</v>
      </c>
      <c r="AU158" s="173" t="s">
        <v>81</v>
      </c>
      <c r="AV158" s="14" t="s">
        <v>77</v>
      </c>
      <c r="AW158" s="14" t="s">
        <v>29</v>
      </c>
      <c r="AX158" s="14" t="s">
        <v>72</v>
      </c>
      <c r="AY158" s="173" t="s">
        <v>121</v>
      </c>
    </row>
    <row r="159" spans="2:65" s="12" customFormat="1" x14ac:dyDescent="0.2">
      <c r="B159" s="146"/>
      <c r="D159" s="147" t="s">
        <v>128</v>
      </c>
      <c r="E159" s="148" t="s">
        <v>1</v>
      </c>
      <c r="F159" s="149" t="s">
        <v>207</v>
      </c>
      <c r="H159" s="150">
        <v>6</v>
      </c>
      <c r="I159" s="151"/>
      <c r="L159" s="146"/>
      <c r="M159" s="152"/>
      <c r="T159" s="153"/>
      <c r="AT159" s="148" t="s">
        <v>128</v>
      </c>
      <c r="AU159" s="148" t="s">
        <v>81</v>
      </c>
      <c r="AV159" s="12" t="s">
        <v>81</v>
      </c>
      <c r="AW159" s="12" t="s">
        <v>29</v>
      </c>
      <c r="AX159" s="12" t="s">
        <v>72</v>
      </c>
      <c r="AY159" s="148" t="s">
        <v>121</v>
      </c>
    </row>
    <row r="160" spans="2:65" s="12" customFormat="1" x14ac:dyDescent="0.2">
      <c r="B160" s="146"/>
      <c r="D160" s="147" t="s">
        <v>128</v>
      </c>
      <c r="E160" s="148" t="s">
        <v>1</v>
      </c>
      <c r="F160" s="149" t="s">
        <v>208</v>
      </c>
      <c r="H160" s="150">
        <v>1.72</v>
      </c>
      <c r="I160" s="151"/>
      <c r="L160" s="146"/>
      <c r="M160" s="152"/>
      <c r="T160" s="153"/>
      <c r="AT160" s="148" t="s">
        <v>128</v>
      </c>
      <c r="AU160" s="148" t="s">
        <v>81</v>
      </c>
      <c r="AV160" s="12" t="s">
        <v>81</v>
      </c>
      <c r="AW160" s="12" t="s">
        <v>29</v>
      </c>
      <c r="AX160" s="12" t="s">
        <v>72</v>
      </c>
      <c r="AY160" s="148" t="s">
        <v>121</v>
      </c>
    </row>
    <row r="161" spans="2:65" s="13" customFormat="1" x14ac:dyDescent="0.2">
      <c r="B161" s="154"/>
      <c r="D161" s="147" t="s">
        <v>128</v>
      </c>
      <c r="E161" s="155" t="s">
        <v>1</v>
      </c>
      <c r="F161" s="156" t="s">
        <v>143</v>
      </c>
      <c r="H161" s="157">
        <v>7.72</v>
      </c>
      <c r="I161" s="158"/>
      <c r="L161" s="154"/>
      <c r="M161" s="159"/>
      <c r="T161" s="160"/>
      <c r="AT161" s="155" t="s">
        <v>128</v>
      </c>
      <c r="AU161" s="155" t="s">
        <v>81</v>
      </c>
      <c r="AV161" s="13" t="s">
        <v>87</v>
      </c>
      <c r="AW161" s="13" t="s">
        <v>29</v>
      </c>
      <c r="AX161" s="13" t="s">
        <v>77</v>
      </c>
      <c r="AY161" s="155" t="s">
        <v>121</v>
      </c>
    </row>
    <row r="162" spans="2:65" s="1" customFormat="1" ht="24.2" customHeight="1" x14ac:dyDescent="0.2">
      <c r="B162" s="31"/>
      <c r="C162" s="161" t="s">
        <v>209</v>
      </c>
      <c r="D162" s="161" t="s">
        <v>185</v>
      </c>
      <c r="E162" s="162" t="s">
        <v>210</v>
      </c>
      <c r="F162" s="163" t="s">
        <v>211</v>
      </c>
      <c r="G162" s="164" t="s">
        <v>126</v>
      </c>
      <c r="H162" s="165">
        <v>7.8739999999999997</v>
      </c>
      <c r="I162" s="166"/>
      <c r="J162" s="167">
        <f>ROUND(I162*H162,2)</f>
        <v>0</v>
      </c>
      <c r="K162" s="168"/>
      <c r="L162" s="169"/>
      <c r="M162" s="170" t="s">
        <v>1</v>
      </c>
      <c r="N162" s="171" t="s">
        <v>37</v>
      </c>
      <c r="P162" s="142">
        <f>O162*H162</f>
        <v>0</v>
      </c>
      <c r="Q162" s="142">
        <v>0.17499999999999999</v>
      </c>
      <c r="R162" s="142">
        <f>Q162*H162</f>
        <v>1.3779499999999998</v>
      </c>
      <c r="S162" s="142">
        <v>0</v>
      </c>
      <c r="T162" s="143">
        <f>S162*H162</f>
        <v>0</v>
      </c>
      <c r="AR162" s="144" t="s">
        <v>161</v>
      </c>
      <c r="AT162" s="144" t="s">
        <v>185</v>
      </c>
      <c r="AU162" s="144" t="s">
        <v>81</v>
      </c>
      <c r="AY162" s="16" t="s">
        <v>121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77</v>
      </c>
      <c r="BK162" s="145">
        <f>ROUND(I162*H162,2)</f>
        <v>0</v>
      </c>
      <c r="BL162" s="16" t="s">
        <v>87</v>
      </c>
      <c r="BM162" s="144" t="s">
        <v>212</v>
      </c>
    </row>
    <row r="163" spans="2:65" s="12" customFormat="1" x14ac:dyDescent="0.2">
      <c r="B163" s="146"/>
      <c r="D163" s="147" t="s">
        <v>128</v>
      </c>
      <c r="E163" s="148" t="s">
        <v>1</v>
      </c>
      <c r="F163" s="149" t="s">
        <v>213</v>
      </c>
      <c r="H163" s="150">
        <v>7.72</v>
      </c>
      <c r="I163" s="151"/>
      <c r="L163" s="146"/>
      <c r="M163" s="152"/>
      <c r="T163" s="153"/>
      <c r="AT163" s="148" t="s">
        <v>128</v>
      </c>
      <c r="AU163" s="148" t="s">
        <v>81</v>
      </c>
      <c r="AV163" s="12" t="s">
        <v>81</v>
      </c>
      <c r="AW163" s="12" t="s">
        <v>29</v>
      </c>
      <c r="AX163" s="12" t="s">
        <v>77</v>
      </c>
      <c r="AY163" s="148" t="s">
        <v>121</v>
      </c>
    </row>
    <row r="164" spans="2:65" s="12" customFormat="1" x14ac:dyDescent="0.2">
      <c r="B164" s="146"/>
      <c r="D164" s="147" t="s">
        <v>128</v>
      </c>
      <c r="F164" s="149" t="s">
        <v>214</v>
      </c>
      <c r="H164" s="150">
        <v>7.8739999999999997</v>
      </c>
      <c r="I164" s="151"/>
      <c r="L164" s="146"/>
      <c r="M164" s="152"/>
      <c r="T164" s="153"/>
      <c r="AT164" s="148" t="s">
        <v>128</v>
      </c>
      <c r="AU164" s="148" t="s">
        <v>81</v>
      </c>
      <c r="AV164" s="12" t="s">
        <v>81</v>
      </c>
      <c r="AW164" s="12" t="s">
        <v>4</v>
      </c>
      <c r="AX164" s="12" t="s">
        <v>77</v>
      </c>
      <c r="AY164" s="148" t="s">
        <v>121</v>
      </c>
    </row>
    <row r="165" spans="2:65" s="1" customFormat="1" ht="33" customHeight="1" x14ac:dyDescent="0.2">
      <c r="B165" s="31"/>
      <c r="C165" s="132" t="s">
        <v>215</v>
      </c>
      <c r="D165" s="132" t="s">
        <v>123</v>
      </c>
      <c r="E165" s="133" t="s">
        <v>216</v>
      </c>
      <c r="F165" s="134" t="s">
        <v>217</v>
      </c>
      <c r="G165" s="135" t="s">
        <v>126</v>
      </c>
      <c r="H165" s="136">
        <v>777.4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37</v>
      </c>
      <c r="P165" s="142">
        <f>O165*H165</f>
        <v>0</v>
      </c>
      <c r="Q165" s="142">
        <v>8.9219999999999994E-2</v>
      </c>
      <c r="R165" s="142">
        <f>Q165*H165</f>
        <v>69.359627999999987</v>
      </c>
      <c r="S165" s="142">
        <v>0</v>
      </c>
      <c r="T165" s="143">
        <f>S165*H165</f>
        <v>0</v>
      </c>
      <c r="AR165" s="144" t="s">
        <v>87</v>
      </c>
      <c r="AT165" s="144" t="s">
        <v>123</v>
      </c>
      <c r="AU165" s="144" t="s">
        <v>81</v>
      </c>
      <c r="AY165" s="16" t="s">
        <v>121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77</v>
      </c>
      <c r="BK165" s="145">
        <f>ROUND(I165*H165,2)</f>
        <v>0</v>
      </c>
      <c r="BL165" s="16" t="s">
        <v>87</v>
      </c>
      <c r="BM165" s="144" t="s">
        <v>218</v>
      </c>
    </row>
    <row r="166" spans="2:65" s="12" customFormat="1" x14ac:dyDescent="0.2">
      <c r="B166" s="146"/>
      <c r="D166" s="147" t="s">
        <v>128</v>
      </c>
      <c r="E166" s="148" t="s">
        <v>1</v>
      </c>
      <c r="F166" s="149" t="s">
        <v>141</v>
      </c>
      <c r="H166" s="150">
        <v>780</v>
      </c>
      <c r="I166" s="151"/>
      <c r="L166" s="146"/>
      <c r="M166" s="152"/>
      <c r="T166" s="153"/>
      <c r="AT166" s="148" t="s">
        <v>128</v>
      </c>
      <c r="AU166" s="148" t="s">
        <v>81</v>
      </c>
      <c r="AV166" s="12" t="s">
        <v>81</v>
      </c>
      <c r="AW166" s="12" t="s">
        <v>29</v>
      </c>
      <c r="AX166" s="12" t="s">
        <v>72</v>
      </c>
      <c r="AY166" s="148" t="s">
        <v>121</v>
      </c>
    </row>
    <row r="167" spans="2:65" s="12" customFormat="1" x14ac:dyDescent="0.2">
      <c r="B167" s="146"/>
      <c r="D167" s="147" t="s">
        <v>128</v>
      </c>
      <c r="E167" s="148" t="s">
        <v>1</v>
      </c>
      <c r="F167" s="149" t="s">
        <v>219</v>
      </c>
      <c r="H167" s="150">
        <v>-2.6</v>
      </c>
      <c r="I167" s="151"/>
      <c r="L167" s="146"/>
      <c r="M167" s="152"/>
      <c r="T167" s="153"/>
      <c r="AT167" s="148" t="s">
        <v>128</v>
      </c>
      <c r="AU167" s="148" t="s">
        <v>81</v>
      </c>
      <c r="AV167" s="12" t="s">
        <v>81</v>
      </c>
      <c r="AW167" s="12" t="s">
        <v>29</v>
      </c>
      <c r="AX167" s="12" t="s">
        <v>72</v>
      </c>
      <c r="AY167" s="148" t="s">
        <v>121</v>
      </c>
    </row>
    <row r="168" spans="2:65" s="13" customFormat="1" x14ac:dyDescent="0.2">
      <c r="B168" s="154"/>
      <c r="D168" s="147" t="s">
        <v>128</v>
      </c>
      <c r="E168" s="155" t="s">
        <v>1</v>
      </c>
      <c r="F168" s="156" t="s">
        <v>143</v>
      </c>
      <c r="H168" s="157">
        <v>777.4</v>
      </c>
      <c r="I168" s="158"/>
      <c r="L168" s="154"/>
      <c r="M168" s="159"/>
      <c r="T168" s="160"/>
      <c r="AT168" s="155" t="s">
        <v>128</v>
      </c>
      <c r="AU168" s="155" t="s">
        <v>81</v>
      </c>
      <c r="AV168" s="13" t="s">
        <v>87</v>
      </c>
      <c r="AW168" s="13" t="s">
        <v>29</v>
      </c>
      <c r="AX168" s="13" t="s">
        <v>77</v>
      </c>
      <c r="AY168" s="155" t="s">
        <v>121</v>
      </c>
    </row>
    <row r="169" spans="2:65" s="1" customFormat="1" ht="21.75" customHeight="1" x14ac:dyDescent="0.2">
      <c r="B169" s="31"/>
      <c r="C169" s="161" t="s">
        <v>220</v>
      </c>
      <c r="D169" s="161" t="s">
        <v>185</v>
      </c>
      <c r="E169" s="162" t="s">
        <v>221</v>
      </c>
      <c r="F169" s="163" t="s">
        <v>222</v>
      </c>
      <c r="G169" s="164" t="s">
        <v>126</v>
      </c>
      <c r="H169" s="165">
        <v>800.72199999999998</v>
      </c>
      <c r="I169" s="166"/>
      <c r="J169" s="167">
        <f>ROUND(I169*H169,2)</f>
        <v>0</v>
      </c>
      <c r="K169" s="168"/>
      <c r="L169" s="169"/>
      <c r="M169" s="170" t="s">
        <v>1</v>
      </c>
      <c r="N169" s="171" t="s">
        <v>37</v>
      </c>
      <c r="P169" s="142">
        <f>O169*H169</f>
        <v>0</v>
      </c>
      <c r="Q169" s="142">
        <v>0.13100000000000001</v>
      </c>
      <c r="R169" s="142">
        <f>Q169*H169</f>
        <v>104.894582</v>
      </c>
      <c r="S169" s="142">
        <v>0</v>
      </c>
      <c r="T169" s="143">
        <f>S169*H169</f>
        <v>0</v>
      </c>
      <c r="AR169" s="144" t="s">
        <v>161</v>
      </c>
      <c r="AT169" s="144" t="s">
        <v>185</v>
      </c>
      <c r="AU169" s="144" t="s">
        <v>81</v>
      </c>
      <c r="AY169" s="16" t="s">
        <v>121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77</v>
      </c>
      <c r="BK169" s="145">
        <f>ROUND(I169*H169,2)</f>
        <v>0</v>
      </c>
      <c r="BL169" s="16" t="s">
        <v>87</v>
      </c>
      <c r="BM169" s="144" t="s">
        <v>223</v>
      </c>
    </row>
    <row r="170" spans="2:65" s="12" customFormat="1" x14ac:dyDescent="0.2">
      <c r="B170" s="146"/>
      <c r="D170" s="147" t="s">
        <v>128</v>
      </c>
      <c r="E170" s="148" t="s">
        <v>1</v>
      </c>
      <c r="F170" s="149" t="s">
        <v>224</v>
      </c>
      <c r="H170" s="150">
        <v>777.4</v>
      </c>
      <c r="I170" s="151"/>
      <c r="L170" s="146"/>
      <c r="M170" s="152"/>
      <c r="T170" s="153"/>
      <c r="AT170" s="148" t="s">
        <v>128</v>
      </c>
      <c r="AU170" s="148" t="s">
        <v>81</v>
      </c>
      <c r="AV170" s="12" t="s">
        <v>81</v>
      </c>
      <c r="AW170" s="12" t="s">
        <v>29</v>
      </c>
      <c r="AX170" s="12" t="s">
        <v>77</v>
      </c>
      <c r="AY170" s="148" t="s">
        <v>121</v>
      </c>
    </row>
    <row r="171" spans="2:65" s="12" customFormat="1" x14ac:dyDescent="0.2">
      <c r="B171" s="146"/>
      <c r="D171" s="147" t="s">
        <v>128</v>
      </c>
      <c r="F171" s="149" t="s">
        <v>225</v>
      </c>
      <c r="H171" s="150">
        <v>800.72199999999998</v>
      </c>
      <c r="I171" s="151"/>
      <c r="L171" s="146"/>
      <c r="M171" s="152"/>
      <c r="T171" s="153"/>
      <c r="AT171" s="148" t="s">
        <v>128</v>
      </c>
      <c r="AU171" s="148" t="s">
        <v>81</v>
      </c>
      <c r="AV171" s="12" t="s">
        <v>81</v>
      </c>
      <c r="AW171" s="12" t="s">
        <v>4</v>
      </c>
      <c r="AX171" s="12" t="s">
        <v>77</v>
      </c>
      <c r="AY171" s="148" t="s">
        <v>121</v>
      </c>
    </row>
    <row r="172" spans="2:65" s="11" customFormat="1" ht="22.9" customHeight="1" x14ac:dyDescent="0.2">
      <c r="B172" s="120"/>
      <c r="D172" s="121" t="s">
        <v>71</v>
      </c>
      <c r="E172" s="130" t="s">
        <v>161</v>
      </c>
      <c r="F172" s="130" t="s">
        <v>226</v>
      </c>
      <c r="I172" s="123"/>
      <c r="J172" s="131">
        <f>BK172</f>
        <v>0</v>
      </c>
      <c r="L172" s="120"/>
      <c r="M172" s="125"/>
      <c r="P172" s="126">
        <f>SUM(P173:P174)</f>
        <v>0</v>
      </c>
      <c r="R172" s="126">
        <f>SUM(R173:R174)</f>
        <v>0.76468000000000003</v>
      </c>
      <c r="T172" s="127">
        <f>SUM(T173:T174)</f>
        <v>0</v>
      </c>
      <c r="AR172" s="121" t="s">
        <v>77</v>
      </c>
      <c r="AT172" s="128" t="s">
        <v>71</v>
      </c>
      <c r="AU172" s="128" t="s">
        <v>77</v>
      </c>
      <c r="AY172" s="121" t="s">
        <v>121</v>
      </c>
      <c r="BK172" s="129">
        <f>SUM(BK173:BK174)</f>
        <v>0</v>
      </c>
    </row>
    <row r="173" spans="2:65" s="1" customFormat="1" ht="24.2" customHeight="1" x14ac:dyDescent="0.2">
      <c r="B173" s="31"/>
      <c r="C173" s="132" t="s">
        <v>227</v>
      </c>
      <c r="D173" s="132" t="s">
        <v>123</v>
      </c>
      <c r="E173" s="133" t="s">
        <v>228</v>
      </c>
      <c r="F173" s="134" t="s">
        <v>229</v>
      </c>
      <c r="G173" s="135" t="s">
        <v>230</v>
      </c>
      <c r="H173" s="136">
        <v>2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37</v>
      </c>
      <c r="P173" s="142">
        <f>O173*H173</f>
        <v>0</v>
      </c>
      <c r="Q173" s="142">
        <v>0.21734000000000001</v>
      </c>
      <c r="R173" s="142">
        <f>Q173*H173</f>
        <v>0.43468000000000001</v>
      </c>
      <c r="S173" s="142">
        <v>0</v>
      </c>
      <c r="T173" s="143">
        <f>S173*H173</f>
        <v>0</v>
      </c>
      <c r="AR173" s="144" t="s">
        <v>87</v>
      </c>
      <c r="AT173" s="144" t="s">
        <v>123</v>
      </c>
      <c r="AU173" s="144" t="s">
        <v>81</v>
      </c>
      <c r="AY173" s="16" t="s">
        <v>121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77</v>
      </c>
      <c r="BK173" s="145">
        <f>ROUND(I173*H173,2)</f>
        <v>0</v>
      </c>
      <c r="BL173" s="16" t="s">
        <v>87</v>
      </c>
      <c r="BM173" s="144" t="s">
        <v>231</v>
      </c>
    </row>
    <row r="174" spans="2:65" s="1" customFormat="1" ht="24.2" customHeight="1" x14ac:dyDescent="0.2">
      <c r="B174" s="31"/>
      <c r="C174" s="161" t="s">
        <v>232</v>
      </c>
      <c r="D174" s="161" t="s">
        <v>185</v>
      </c>
      <c r="E174" s="162" t="s">
        <v>233</v>
      </c>
      <c r="F174" s="163" t="s">
        <v>234</v>
      </c>
      <c r="G174" s="164" t="s">
        <v>230</v>
      </c>
      <c r="H174" s="165">
        <v>2</v>
      </c>
      <c r="I174" s="166"/>
      <c r="J174" s="167">
        <f>ROUND(I174*H174,2)</f>
        <v>0</v>
      </c>
      <c r="K174" s="168"/>
      <c r="L174" s="169"/>
      <c r="M174" s="170" t="s">
        <v>1</v>
      </c>
      <c r="N174" s="171" t="s">
        <v>37</v>
      </c>
      <c r="P174" s="142">
        <f>O174*H174</f>
        <v>0</v>
      </c>
      <c r="Q174" s="142">
        <v>0.16500000000000001</v>
      </c>
      <c r="R174" s="142">
        <f>Q174*H174</f>
        <v>0.33</v>
      </c>
      <c r="S174" s="142">
        <v>0</v>
      </c>
      <c r="T174" s="143">
        <f>S174*H174</f>
        <v>0</v>
      </c>
      <c r="AR174" s="144" t="s">
        <v>161</v>
      </c>
      <c r="AT174" s="144" t="s">
        <v>185</v>
      </c>
      <c r="AU174" s="144" t="s">
        <v>81</v>
      </c>
      <c r="AY174" s="16" t="s">
        <v>121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77</v>
      </c>
      <c r="BK174" s="145">
        <f>ROUND(I174*H174,2)</f>
        <v>0</v>
      </c>
      <c r="BL174" s="16" t="s">
        <v>87</v>
      </c>
      <c r="BM174" s="144" t="s">
        <v>235</v>
      </c>
    </row>
    <row r="175" spans="2:65" s="11" customFormat="1" ht="22.9" customHeight="1" x14ac:dyDescent="0.2">
      <c r="B175" s="120"/>
      <c r="D175" s="121" t="s">
        <v>71</v>
      </c>
      <c r="E175" s="130" t="s">
        <v>165</v>
      </c>
      <c r="F175" s="130" t="s">
        <v>236</v>
      </c>
      <c r="I175" s="123"/>
      <c r="J175" s="131">
        <f>BK175</f>
        <v>0</v>
      </c>
      <c r="L175" s="120"/>
      <c r="M175" s="125"/>
      <c r="P175" s="126">
        <f>SUM(P176:P200)</f>
        <v>0</v>
      </c>
      <c r="R175" s="126">
        <f>SUM(R176:R200)</f>
        <v>126.54733080000001</v>
      </c>
      <c r="T175" s="127">
        <f>SUM(T176:T200)</f>
        <v>0.09</v>
      </c>
      <c r="AR175" s="121" t="s">
        <v>77</v>
      </c>
      <c r="AT175" s="128" t="s">
        <v>71</v>
      </c>
      <c r="AU175" s="128" t="s">
        <v>77</v>
      </c>
      <c r="AY175" s="121" t="s">
        <v>121</v>
      </c>
      <c r="BK175" s="129">
        <f>SUM(BK176:BK200)</f>
        <v>0</v>
      </c>
    </row>
    <row r="176" spans="2:65" s="1" customFormat="1" ht="33" customHeight="1" x14ac:dyDescent="0.2">
      <c r="B176" s="31"/>
      <c r="C176" s="132" t="s">
        <v>237</v>
      </c>
      <c r="D176" s="132" t="s">
        <v>123</v>
      </c>
      <c r="E176" s="133" t="s">
        <v>238</v>
      </c>
      <c r="F176" s="134" t="s">
        <v>239</v>
      </c>
      <c r="G176" s="135" t="s">
        <v>152</v>
      </c>
      <c r="H176" s="136">
        <v>60</v>
      </c>
      <c r="I176" s="137"/>
      <c r="J176" s="138">
        <f>ROUND(I176*H176,2)</f>
        <v>0</v>
      </c>
      <c r="K176" s="139"/>
      <c r="L176" s="31"/>
      <c r="M176" s="140" t="s">
        <v>1</v>
      </c>
      <c r="N176" s="141" t="s">
        <v>37</v>
      </c>
      <c r="P176" s="142">
        <f>O176*H176</f>
        <v>0</v>
      </c>
      <c r="Q176" s="142">
        <v>0.15540000000000001</v>
      </c>
      <c r="R176" s="142">
        <f>Q176*H176</f>
        <v>9.3239999999999998</v>
      </c>
      <c r="S176" s="142">
        <v>0</v>
      </c>
      <c r="T176" s="143">
        <f>S176*H176</f>
        <v>0</v>
      </c>
      <c r="AR176" s="144" t="s">
        <v>87</v>
      </c>
      <c r="AT176" s="144" t="s">
        <v>123</v>
      </c>
      <c r="AU176" s="144" t="s">
        <v>81</v>
      </c>
      <c r="AY176" s="16" t="s">
        <v>121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77</v>
      </c>
      <c r="BK176" s="145">
        <f>ROUND(I176*H176,2)</f>
        <v>0</v>
      </c>
      <c r="BL176" s="16" t="s">
        <v>87</v>
      </c>
      <c r="BM176" s="144" t="s">
        <v>240</v>
      </c>
    </row>
    <row r="177" spans="2:65" s="12" customFormat="1" x14ac:dyDescent="0.2">
      <c r="B177" s="146"/>
      <c r="D177" s="147" t="s">
        <v>128</v>
      </c>
      <c r="E177" s="148" t="s">
        <v>1</v>
      </c>
      <c r="F177" s="149" t="s">
        <v>241</v>
      </c>
      <c r="H177" s="150">
        <v>60</v>
      </c>
      <c r="I177" s="151"/>
      <c r="L177" s="146"/>
      <c r="M177" s="152"/>
      <c r="T177" s="153"/>
      <c r="AT177" s="148" t="s">
        <v>128</v>
      </c>
      <c r="AU177" s="148" t="s">
        <v>81</v>
      </c>
      <c r="AV177" s="12" t="s">
        <v>81</v>
      </c>
      <c r="AW177" s="12" t="s">
        <v>29</v>
      </c>
      <c r="AX177" s="12" t="s">
        <v>77</v>
      </c>
      <c r="AY177" s="148" t="s">
        <v>121</v>
      </c>
    </row>
    <row r="178" spans="2:65" s="1" customFormat="1" ht="24.2" customHeight="1" x14ac:dyDescent="0.2">
      <c r="B178" s="31"/>
      <c r="C178" s="161" t="s">
        <v>242</v>
      </c>
      <c r="D178" s="161" t="s">
        <v>185</v>
      </c>
      <c r="E178" s="162" t="s">
        <v>243</v>
      </c>
      <c r="F178" s="163" t="s">
        <v>244</v>
      </c>
      <c r="G178" s="164" t="s">
        <v>152</v>
      </c>
      <c r="H178" s="165">
        <v>2.04</v>
      </c>
      <c r="I178" s="166"/>
      <c r="J178" s="167">
        <f>ROUND(I178*H178,2)</f>
        <v>0</v>
      </c>
      <c r="K178" s="168"/>
      <c r="L178" s="169"/>
      <c r="M178" s="170" t="s">
        <v>1</v>
      </c>
      <c r="N178" s="171" t="s">
        <v>37</v>
      </c>
      <c r="P178" s="142">
        <f>O178*H178</f>
        <v>0</v>
      </c>
      <c r="Q178" s="142">
        <v>4.8300000000000003E-2</v>
      </c>
      <c r="R178" s="142">
        <f>Q178*H178</f>
        <v>9.8532000000000008E-2</v>
      </c>
      <c r="S178" s="142">
        <v>0</v>
      </c>
      <c r="T178" s="143">
        <f>S178*H178</f>
        <v>0</v>
      </c>
      <c r="AR178" s="144" t="s">
        <v>161</v>
      </c>
      <c r="AT178" s="144" t="s">
        <v>185</v>
      </c>
      <c r="AU178" s="144" t="s">
        <v>81</v>
      </c>
      <c r="AY178" s="16" t="s">
        <v>121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77</v>
      </c>
      <c r="BK178" s="145">
        <f>ROUND(I178*H178,2)</f>
        <v>0</v>
      </c>
      <c r="BL178" s="16" t="s">
        <v>87</v>
      </c>
      <c r="BM178" s="144" t="s">
        <v>245</v>
      </c>
    </row>
    <row r="179" spans="2:65" s="12" customFormat="1" x14ac:dyDescent="0.2">
      <c r="B179" s="146"/>
      <c r="D179" s="147" t="s">
        <v>128</v>
      </c>
      <c r="E179" s="148" t="s">
        <v>1</v>
      </c>
      <c r="F179" s="149" t="s">
        <v>246</v>
      </c>
      <c r="H179" s="150">
        <v>2</v>
      </c>
      <c r="I179" s="151"/>
      <c r="L179" s="146"/>
      <c r="M179" s="152"/>
      <c r="T179" s="153"/>
      <c r="AT179" s="148" t="s">
        <v>128</v>
      </c>
      <c r="AU179" s="148" t="s">
        <v>81</v>
      </c>
      <c r="AV179" s="12" t="s">
        <v>81</v>
      </c>
      <c r="AW179" s="12" t="s">
        <v>29</v>
      </c>
      <c r="AX179" s="12" t="s">
        <v>77</v>
      </c>
      <c r="AY179" s="148" t="s">
        <v>121</v>
      </c>
    </row>
    <row r="180" spans="2:65" s="12" customFormat="1" x14ac:dyDescent="0.2">
      <c r="B180" s="146"/>
      <c r="D180" s="147" t="s">
        <v>128</v>
      </c>
      <c r="F180" s="149" t="s">
        <v>247</v>
      </c>
      <c r="H180" s="150">
        <v>2.04</v>
      </c>
      <c r="I180" s="151"/>
      <c r="L180" s="146"/>
      <c r="M180" s="152"/>
      <c r="T180" s="153"/>
      <c r="AT180" s="148" t="s">
        <v>128</v>
      </c>
      <c r="AU180" s="148" t="s">
        <v>81</v>
      </c>
      <c r="AV180" s="12" t="s">
        <v>81</v>
      </c>
      <c r="AW180" s="12" t="s">
        <v>4</v>
      </c>
      <c r="AX180" s="12" t="s">
        <v>77</v>
      </c>
      <c r="AY180" s="148" t="s">
        <v>121</v>
      </c>
    </row>
    <row r="181" spans="2:65" s="1" customFormat="1" ht="24.2" customHeight="1" x14ac:dyDescent="0.2">
      <c r="B181" s="31"/>
      <c r="C181" s="161" t="s">
        <v>248</v>
      </c>
      <c r="D181" s="161" t="s">
        <v>185</v>
      </c>
      <c r="E181" s="162" t="s">
        <v>249</v>
      </c>
      <c r="F181" s="163" t="s">
        <v>250</v>
      </c>
      <c r="G181" s="164" t="s">
        <v>152</v>
      </c>
      <c r="H181" s="165">
        <v>2.04</v>
      </c>
      <c r="I181" s="166"/>
      <c r="J181" s="167">
        <f>ROUND(I181*H181,2)</f>
        <v>0</v>
      </c>
      <c r="K181" s="168"/>
      <c r="L181" s="169"/>
      <c r="M181" s="170" t="s">
        <v>1</v>
      </c>
      <c r="N181" s="171" t="s">
        <v>37</v>
      </c>
      <c r="P181" s="142">
        <f>O181*H181</f>
        <v>0</v>
      </c>
      <c r="Q181" s="142">
        <v>6.5670000000000006E-2</v>
      </c>
      <c r="R181" s="142">
        <f>Q181*H181</f>
        <v>0.13396680000000002</v>
      </c>
      <c r="S181" s="142">
        <v>0</v>
      </c>
      <c r="T181" s="143">
        <f>S181*H181</f>
        <v>0</v>
      </c>
      <c r="AR181" s="144" t="s">
        <v>161</v>
      </c>
      <c r="AT181" s="144" t="s">
        <v>185</v>
      </c>
      <c r="AU181" s="144" t="s">
        <v>81</v>
      </c>
      <c r="AY181" s="16" t="s">
        <v>121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77</v>
      </c>
      <c r="BK181" s="145">
        <f>ROUND(I181*H181,2)</f>
        <v>0</v>
      </c>
      <c r="BL181" s="16" t="s">
        <v>87</v>
      </c>
      <c r="BM181" s="144" t="s">
        <v>251</v>
      </c>
    </row>
    <row r="182" spans="2:65" s="12" customFormat="1" x14ac:dyDescent="0.2">
      <c r="B182" s="146"/>
      <c r="D182" s="147" t="s">
        <v>128</v>
      </c>
      <c r="E182" s="148" t="s">
        <v>1</v>
      </c>
      <c r="F182" s="149" t="s">
        <v>81</v>
      </c>
      <c r="H182" s="150">
        <v>2</v>
      </c>
      <c r="I182" s="151"/>
      <c r="L182" s="146"/>
      <c r="M182" s="152"/>
      <c r="T182" s="153"/>
      <c r="AT182" s="148" t="s">
        <v>128</v>
      </c>
      <c r="AU182" s="148" t="s">
        <v>81</v>
      </c>
      <c r="AV182" s="12" t="s">
        <v>81</v>
      </c>
      <c r="AW182" s="12" t="s">
        <v>29</v>
      </c>
      <c r="AX182" s="12" t="s">
        <v>77</v>
      </c>
      <c r="AY182" s="148" t="s">
        <v>121</v>
      </c>
    </row>
    <row r="183" spans="2:65" s="12" customFormat="1" x14ac:dyDescent="0.2">
      <c r="B183" s="146"/>
      <c r="D183" s="147" t="s">
        <v>128</v>
      </c>
      <c r="F183" s="149" t="s">
        <v>247</v>
      </c>
      <c r="H183" s="150">
        <v>2.04</v>
      </c>
      <c r="I183" s="151"/>
      <c r="L183" s="146"/>
      <c r="M183" s="152"/>
      <c r="T183" s="153"/>
      <c r="AT183" s="148" t="s">
        <v>128</v>
      </c>
      <c r="AU183" s="148" t="s">
        <v>81</v>
      </c>
      <c r="AV183" s="12" t="s">
        <v>81</v>
      </c>
      <c r="AW183" s="12" t="s">
        <v>4</v>
      </c>
      <c r="AX183" s="12" t="s">
        <v>77</v>
      </c>
      <c r="AY183" s="148" t="s">
        <v>121</v>
      </c>
    </row>
    <row r="184" spans="2:65" s="1" customFormat="1" ht="16.5" customHeight="1" x14ac:dyDescent="0.2">
      <c r="B184" s="31"/>
      <c r="C184" s="161" t="s">
        <v>252</v>
      </c>
      <c r="D184" s="161" t="s">
        <v>185</v>
      </c>
      <c r="E184" s="162" t="s">
        <v>253</v>
      </c>
      <c r="F184" s="163" t="s">
        <v>254</v>
      </c>
      <c r="G184" s="164" t="s">
        <v>152</v>
      </c>
      <c r="H184" s="165">
        <v>57.12</v>
      </c>
      <c r="I184" s="166"/>
      <c r="J184" s="167">
        <f>ROUND(I184*H184,2)</f>
        <v>0</v>
      </c>
      <c r="K184" s="168"/>
      <c r="L184" s="169"/>
      <c r="M184" s="170" t="s">
        <v>1</v>
      </c>
      <c r="N184" s="171" t="s">
        <v>37</v>
      </c>
      <c r="P184" s="142">
        <f>O184*H184</f>
        <v>0</v>
      </c>
      <c r="Q184" s="142">
        <v>0.08</v>
      </c>
      <c r="R184" s="142">
        <f>Q184*H184</f>
        <v>4.5696000000000003</v>
      </c>
      <c r="S184" s="142">
        <v>0</v>
      </c>
      <c r="T184" s="143">
        <f>S184*H184</f>
        <v>0</v>
      </c>
      <c r="AR184" s="144" t="s">
        <v>161</v>
      </c>
      <c r="AT184" s="144" t="s">
        <v>185</v>
      </c>
      <c r="AU184" s="144" t="s">
        <v>81</v>
      </c>
      <c r="AY184" s="16" t="s">
        <v>121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6" t="s">
        <v>77</v>
      </c>
      <c r="BK184" s="145">
        <f>ROUND(I184*H184,2)</f>
        <v>0</v>
      </c>
      <c r="BL184" s="16" t="s">
        <v>87</v>
      </c>
      <c r="BM184" s="144" t="s">
        <v>255</v>
      </c>
    </row>
    <row r="185" spans="2:65" s="12" customFormat="1" x14ac:dyDescent="0.2">
      <c r="B185" s="146"/>
      <c r="D185" s="147" t="s">
        <v>128</v>
      </c>
      <c r="E185" s="148" t="s">
        <v>1</v>
      </c>
      <c r="F185" s="149" t="s">
        <v>256</v>
      </c>
      <c r="H185" s="150">
        <v>56</v>
      </c>
      <c r="I185" s="151"/>
      <c r="L185" s="146"/>
      <c r="M185" s="152"/>
      <c r="T185" s="153"/>
      <c r="AT185" s="148" t="s">
        <v>128</v>
      </c>
      <c r="AU185" s="148" t="s">
        <v>81</v>
      </c>
      <c r="AV185" s="12" t="s">
        <v>81</v>
      </c>
      <c r="AW185" s="12" t="s">
        <v>29</v>
      </c>
      <c r="AX185" s="12" t="s">
        <v>77</v>
      </c>
      <c r="AY185" s="148" t="s">
        <v>121</v>
      </c>
    </row>
    <row r="186" spans="2:65" s="12" customFormat="1" x14ac:dyDescent="0.2">
      <c r="B186" s="146"/>
      <c r="D186" s="147" t="s">
        <v>128</v>
      </c>
      <c r="F186" s="149" t="s">
        <v>257</v>
      </c>
      <c r="H186" s="150">
        <v>57.12</v>
      </c>
      <c r="I186" s="151"/>
      <c r="L186" s="146"/>
      <c r="M186" s="152"/>
      <c r="T186" s="153"/>
      <c r="AT186" s="148" t="s">
        <v>128</v>
      </c>
      <c r="AU186" s="148" t="s">
        <v>81</v>
      </c>
      <c r="AV186" s="12" t="s">
        <v>81</v>
      </c>
      <c r="AW186" s="12" t="s">
        <v>4</v>
      </c>
      <c r="AX186" s="12" t="s">
        <v>77</v>
      </c>
      <c r="AY186" s="148" t="s">
        <v>121</v>
      </c>
    </row>
    <row r="187" spans="2:65" s="1" customFormat="1" ht="33" customHeight="1" x14ac:dyDescent="0.2">
      <c r="B187" s="31"/>
      <c r="C187" s="132" t="s">
        <v>258</v>
      </c>
      <c r="D187" s="132" t="s">
        <v>123</v>
      </c>
      <c r="E187" s="133" t="s">
        <v>259</v>
      </c>
      <c r="F187" s="134" t="s">
        <v>260</v>
      </c>
      <c r="G187" s="135" t="s">
        <v>152</v>
      </c>
      <c r="H187" s="136">
        <v>396</v>
      </c>
      <c r="I187" s="137"/>
      <c r="J187" s="138">
        <f>ROUND(I187*H187,2)</f>
        <v>0</v>
      </c>
      <c r="K187" s="139"/>
      <c r="L187" s="31"/>
      <c r="M187" s="140" t="s">
        <v>1</v>
      </c>
      <c r="N187" s="141" t="s">
        <v>37</v>
      </c>
      <c r="P187" s="142">
        <f>O187*H187</f>
        <v>0</v>
      </c>
      <c r="Q187" s="142">
        <v>0.1295</v>
      </c>
      <c r="R187" s="142">
        <f>Q187*H187</f>
        <v>51.282000000000004</v>
      </c>
      <c r="S187" s="142">
        <v>0</v>
      </c>
      <c r="T187" s="143">
        <f>S187*H187</f>
        <v>0</v>
      </c>
      <c r="AR187" s="144" t="s">
        <v>87</v>
      </c>
      <c r="AT187" s="144" t="s">
        <v>123</v>
      </c>
      <c r="AU187" s="144" t="s">
        <v>81</v>
      </c>
      <c r="AY187" s="16" t="s">
        <v>121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6" t="s">
        <v>77</v>
      </c>
      <c r="BK187" s="145">
        <f>ROUND(I187*H187,2)</f>
        <v>0</v>
      </c>
      <c r="BL187" s="16" t="s">
        <v>87</v>
      </c>
      <c r="BM187" s="144" t="s">
        <v>261</v>
      </c>
    </row>
    <row r="188" spans="2:65" s="12" customFormat="1" x14ac:dyDescent="0.2">
      <c r="B188" s="146"/>
      <c r="D188" s="147" t="s">
        <v>128</v>
      </c>
      <c r="E188" s="148" t="s">
        <v>1</v>
      </c>
      <c r="F188" s="149" t="s">
        <v>262</v>
      </c>
      <c r="H188" s="150">
        <v>396</v>
      </c>
      <c r="I188" s="151"/>
      <c r="L188" s="146"/>
      <c r="M188" s="152"/>
      <c r="T188" s="153"/>
      <c r="AT188" s="148" t="s">
        <v>128</v>
      </c>
      <c r="AU188" s="148" t="s">
        <v>81</v>
      </c>
      <c r="AV188" s="12" t="s">
        <v>81</v>
      </c>
      <c r="AW188" s="12" t="s">
        <v>29</v>
      </c>
      <c r="AX188" s="12" t="s">
        <v>77</v>
      </c>
      <c r="AY188" s="148" t="s">
        <v>121</v>
      </c>
    </row>
    <row r="189" spans="2:65" s="1" customFormat="1" ht="16.5" customHeight="1" x14ac:dyDescent="0.2">
      <c r="B189" s="31"/>
      <c r="C189" s="161" t="s">
        <v>263</v>
      </c>
      <c r="D189" s="161" t="s">
        <v>185</v>
      </c>
      <c r="E189" s="162" t="s">
        <v>264</v>
      </c>
      <c r="F189" s="163" t="s">
        <v>265</v>
      </c>
      <c r="G189" s="164" t="s">
        <v>152</v>
      </c>
      <c r="H189" s="165">
        <v>403.92</v>
      </c>
      <c r="I189" s="166"/>
      <c r="J189" s="167">
        <f>ROUND(I189*H189,2)</f>
        <v>0</v>
      </c>
      <c r="K189" s="168"/>
      <c r="L189" s="169"/>
      <c r="M189" s="170" t="s">
        <v>1</v>
      </c>
      <c r="N189" s="171" t="s">
        <v>37</v>
      </c>
      <c r="P189" s="142">
        <f>O189*H189</f>
        <v>0</v>
      </c>
      <c r="Q189" s="142">
        <v>2.4E-2</v>
      </c>
      <c r="R189" s="142">
        <f>Q189*H189</f>
        <v>9.6940800000000014</v>
      </c>
      <c r="S189" s="142">
        <v>0</v>
      </c>
      <c r="T189" s="143">
        <f>S189*H189</f>
        <v>0</v>
      </c>
      <c r="AR189" s="144" t="s">
        <v>161</v>
      </c>
      <c r="AT189" s="144" t="s">
        <v>185</v>
      </c>
      <c r="AU189" s="144" t="s">
        <v>81</v>
      </c>
      <c r="AY189" s="16" t="s">
        <v>121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77</v>
      </c>
      <c r="BK189" s="145">
        <f>ROUND(I189*H189,2)</f>
        <v>0</v>
      </c>
      <c r="BL189" s="16" t="s">
        <v>87</v>
      </c>
      <c r="BM189" s="144" t="s">
        <v>266</v>
      </c>
    </row>
    <row r="190" spans="2:65" s="12" customFormat="1" x14ac:dyDescent="0.2">
      <c r="B190" s="146"/>
      <c r="D190" s="147" t="s">
        <v>128</v>
      </c>
      <c r="F190" s="149" t="s">
        <v>267</v>
      </c>
      <c r="H190" s="150">
        <v>403.92</v>
      </c>
      <c r="I190" s="151"/>
      <c r="L190" s="146"/>
      <c r="M190" s="152"/>
      <c r="T190" s="153"/>
      <c r="AT190" s="148" t="s">
        <v>128</v>
      </c>
      <c r="AU190" s="148" t="s">
        <v>81</v>
      </c>
      <c r="AV190" s="12" t="s">
        <v>81</v>
      </c>
      <c r="AW190" s="12" t="s">
        <v>4</v>
      </c>
      <c r="AX190" s="12" t="s">
        <v>77</v>
      </c>
      <c r="AY190" s="148" t="s">
        <v>121</v>
      </c>
    </row>
    <row r="191" spans="2:65" s="1" customFormat="1" ht="24.2" customHeight="1" x14ac:dyDescent="0.2">
      <c r="B191" s="31"/>
      <c r="C191" s="132" t="s">
        <v>268</v>
      </c>
      <c r="D191" s="132" t="s">
        <v>123</v>
      </c>
      <c r="E191" s="133" t="s">
        <v>269</v>
      </c>
      <c r="F191" s="134" t="s">
        <v>270</v>
      </c>
      <c r="G191" s="135" t="s">
        <v>158</v>
      </c>
      <c r="H191" s="136">
        <v>22.8</v>
      </c>
      <c r="I191" s="137"/>
      <c r="J191" s="138">
        <f>ROUND(I191*H191,2)</f>
        <v>0</v>
      </c>
      <c r="K191" s="139"/>
      <c r="L191" s="31"/>
      <c r="M191" s="140" t="s">
        <v>1</v>
      </c>
      <c r="N191" s="141" t="s">
        <v>37</v>
      </c>
      <c r="P191" s="142">
        <f>O191*H191</f>
        <v>0</v>
      </c>
      <c r="Q191" s="142">
        <v>2.2563399999999998</v>
      </c>
      <c r="R191" s="142">
        <f>Q191*H191</f>
        <v>51.444551999999995</v>
      </c>
      <c r="S191" s="142">
        <v>0</v>
      </c>
      <c r="T191" s="143">
        <f>S191*H191</f>
        <v>0</v>
      </c>
      <c r="AR191" s="144" t="s">
        <v>87</v>
      </c>
      <c r="AT191" s="144" t="s">
        <v>123</v>
      </c>
      <c r="AU191" s="144" t="s">
        <v>81</v>
      </c>
      <c r="AY191" s="16" t="s">
        <v>121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6" t="s">
        <v>77</v>
      </c>
      <c r="BK191" s="145">
        <f>ROUND(I191*H191,2)</f>
        <v>0</v>
      </c>
      <c r="BL191" s="16" t="s">
        <v>87</v>
      </c>
      <c r="BM191" s="144" t="s">
        <v>271</v>
      </c>
    </row>
    <row r="192" spans="2:65" s="12" customFormat="1" x14ac:dyDescent="0.2">
      <c r="B192" s="146"/>
      <c r="D192" s="147" t="s">
        <v>128</v>
      </c>
      <c r="E192" s="148" t="s">
        <v>1</v>
      </c>
      <c r="F192" s="149" t="s">
        <v>272</v>
      </c>
      <c r="H192" s="150">
        <v>22.8</v>
      </c>
      <c r="I192" s="151"/>
      <c r="L192" s="146"/>
      <c r="M192" s="152"/>
      <c r="T192" s="153"/>
      <c r="AT192" s="148" t="s">
        <v>128</v>
      </c>
      <c r="AU192" s="148" t="s">
        <v>81</v>
      </c>
      <c r="AV192" s="12" t="s">
        <v>81</v>
      </c>
      <c r="AW192" s="12" t="s">
        <v>29</v>
      </c>
      <c r="AX192" s="12" t="s">
        <v>77</v>
      </c>
      <c r="AY192" s="148" t="s">
        <v>121</v>
      </c>
    </row>
    <row r="193" spans="2:65" s="1" customFormat="1" ht="24.2" customHeight="1" x14ac:dyDescent="0.2">
      <c r="B193" s="31"/>
      <c r="C193" s="132" t="s">
        <v>273</v>
      </c>
      <c r="D193" s="132" t="s">
        <v>123</v>
      </c>
      <c r="E193" s="133" t="s">
        <v>274</v>
      </c>
      <c r="F193" s="134" t="s">
        <v>275</v>
      </c>
      <c r="G193" s="135" t="s">
        <v>152</v>
      </c>
      <c r="H193" s="136">
        <v>12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37</v>
      </c>
      <c r="P193" s="142">
        <f>O193*H193</f>
        <v>0</v>
      </c>
      <c r="Q193" s="142">
        <v>0</v>
      </c>
      <c r="R193" s="142">
        <f>Q193*H193</f>
        <v>0</v>
      </c>
      <c r="S193" s="142">
        <v>0</v>
      </c>
      <c r="T193" s="143">
        <f>S193*H193</f>
        <v>0</v>
      </c>
      <c r="AR193" s="144" t="s">
        <v>87</v>
      </c>
      <c r="AT193" s="144" t="s">
        <v>123</v>
      </c>
      <c r="AU193" s="144" t="s">
        <v>81</v>
      </c>
      <c r="AY193" s="16" t="s">
        <v>121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77</v>
      </c>
      <c r="BK193" s="145">
        <f>ROUND(I193*H193,2)</f>
        <v>0</v>
      </c>
      <c r="BL193" s="16" t="s">
        <v>87</v>
      </c>
      <c r="BM193" s="144" t="s">
        <v>276</v>
      </c>
    </row>
    <row r="194" spans="2:65" s="14" customFormat="1" x14ac:dyDescent="0.2">
      <c r="B194" s="172"/>
      <c r="D194" s="147" t="s">
        <v>128</v>
      </c>
      <c r="E194" s="173" t="s">
        <v>1</v>
      </c>
      <c r="F194" s="174" t="s">
        <v>277</v>
      </c>
      <c r="H194" s="173" t="s">
        <v>1</v>
      </c>
      <c r="I194" s="175"/>
      <c r="L194" s="172"/>
      <c r="M194" s="176"/>
      <c r="T194" s="177"/>
      <c r="AT194" s="173" t="s">
        <v>128</v>
      </c>
      <c r="AU194" s="173" t="s">
        <v>81</v>
      </c>
      <c r="AV194" s="14" t="s">
        <v>77</v>
      </c>
      <c r="AW194" s="14" t="s">
        <v>29</v>
      </c>
      <c r="AX194" s="14" t="s">
        <v>72</v>
      </c>
      <c r="AY194" s="173" t="s">
        <v>121</v>
      </c>
    </row>
    <row r="195" spans="2:65" s="12" customFormat="1" x14ac:dyDescent="0.2">
      <c r="B195" s="146"/>
      <c r="D195" s="147" t="s">
        <v>128</v>
      </c>
      <c r="E195" s="148" t="s">
        <v>1</v>
      </c>
      <c r="F195" s="149" t="s">
        <v>278</v>
      </c>
      <c r="H195" s="150">
        <v>6</v>
      </c>
      <c r="I195" s="151"/>
      <c r="L195" s="146"/>
      <c r="M195" s="152"/>
      <c r="T195" s="153"/>
      <c r="AT195" s="148" t="s">
        <v>128</v>
      </c>
      <c r="AU195" s="148" t="s">
        <v>81</v>
      </c>
      <c r="AV195" s="12" t="s">
        <v>81</v>
      </c>
      <c r="AW195" s="12" t="s">
        <v>29</v>
      </c>
      <c r="AX195" s="12" t="s">
        <v>72</v>
      </c>
      <c r="AY195" s="148" t="s">
        <v>121</v>
      </c>
    </row>
    <row r="196" spans="2:65" s="12" customFormat="1" x14ac:dyDescent="0.2">
      <c r="B196" s="146"/>
      <c r="D196" s="147" t="s">
        <v>128</v>
      </c>
      <c r="E196" s="148" t="s">
        <v>1</v>
      </c>
      <c r="F196" s="149" t="s">
        <v>279</v>
      </c>
      <c r="H196" s="150">
        <v>6</v>
      </c>
      <c r="I196" s="151"/>
      <c r="L196" s="146"/>
      <c r="M196" s="152"/>
      <c r="T196" s="153"/>
      <c r="AT196" s="148" t="s">
        <v>128</v>
      </c>
      <c r="AU196" s="148" t="s">
        <v>81</v>
      </c>
      <c r="AV196" s="12" t="s">
        <v>81</v>
      </c>
      <c r="AW196" s="12" t="s">
        <v>29</v>
      </c>
      <c r="AX196" s="12" t="s">
        <v>72</v>
      </c>
      <c r="AY196" s="148" t="s">
        <v>121</v>
      </c>
    </row>
    <row r="197" spans="2:65" s="13" customFormat="1" x14ac:dyDescent="0.2">
      <c r="B197" s="154"/>
      <c r="D197" s="147" t="s">
        <v>128</v>
      </c>
      <c r="E197" s="155" t="s">
        <v>1</v>
      </c>
      <c r="F197" s="156" t="s">
        <v>143</v>
      </c>
      <c r="H197" s="157">
        <v>12</v>
      </c>
      <c r="I197" s="158"/>
      <c r="L197" s="154"/>
      <c r="M197" s="159"/>
      <c r="T197" s="160"/>
      <c r="AT197" s="155" t="s">
        <v>128</v>
      </c>
      <c r="AU197" s="155" t="s">
        <v>81</v>
      </c>
      <c r="AV197" s="13" t="s">
        <v>87</v>
      </c>
      <c r="AW197" s="13" t="s">
        <v>29</v>
      </c>
      <c r="AX197" s="13" t="s">
        <v>77</v>
      </c>
      <c r="AY197" s="155" t="s">
        <v>121</v>
      </c>
    </row>
    <row r="198" spans="2:65" s="1" customFormat="1" ht="24.2" customHeight="1" x14ac:dyDescent="0.2">
      <c r="B198" s="31"/>
      <c r="C198" s="132" t="s">
        <v>280</v>
      </c>
      <c r="D198" s="132" t="s">
        <v>123</v>
      </c>
      <c r="E198" s="133" t="s">
        <v>281</v>
      </c>
      <c r="F198" s="134" t="s">
        <v>282</v>
      </c>
      <c r="G198" s="135" t="s">
        <v>152</v>
      </c>
      <c r="H198" s="136">
        <v>12</v>
      </c>
      <c r="I198" s="137"/>
      <c r="J198" s="138">
        <f>ROUND(I198*H198,2)</f>
        <v>0</v>
      </c>
      <c r="K198" s="139"/>
      <c r="L198" s="31"/>
      <c r="M198" s="140" t="s">
        <v>1</v>
      </c>
      <c r="N198" s="141" t="s">
        <v>37</v>
      </c>
      <c r="P198" s="142">
        <f>O198*H198</f>
        <v>0</v>
      </c>
      <c r="Q198" s="142">
        <v>5.0000000000000002E-5</v>
      </c>
      <c r="R198" s="142">
        <f>Q198*H198</f>
        <v>6.0000000000000006E-4</v>
      </c>
      <c r="S198" s="142">
        <v>0</v>
      </c>
      <c r="T198" s="143">
        <f>S198*H198</f>
        <v>0</v>
      </c>
      <c r="AR198" s="144" t="s">
        <v>87</v>
      </c>
      <c r="AT198" s="144" t="s">
        <v>123</v>
      </c>
      <c r="AU198" s="144" t="s">
        <v>81</v>
      </c>
      <c r="AY198" s="16" t="s">
        <v>121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77</v>
      </c>
      <c r="BK198" s="145">
        <f>ROUND(I198*H198,2)</f>
        <v>0</v>
      </c>
      <c r="BL198" s="16" t="s">
        <v>87</v>
      </c>
      <c r="BM198" s="144" t="s">
        <v>283</v>
      </c>
    </row>
    <row r="199" spans="2:65" s="1" customFormat="1" ht="16.5" customHeight="1" x14ac:dyDescent="0.2">
      <c r="B199" s="31"/>
      <c r="C199" s="132" t="s">
        <v>284</v>
      </c>
      <c r="D199" s="132" t="s">
        <v>123</v>
      </c>
      <c r="E199" s="133" t="s">
        <v>285</v>
      </c>
      <c r="F199" s="134" t="s">
        <v>286</v>
      </c>
      <c r="G199" s="135" t="s">
        <v>152</v>
      </c>
      <c r="H199" s="136">
        <v>12</v>
      </c>
      <c r="I199" s="137"/>
      <c r="J199" s="138">
        <f>ROUND(I199*H199,2)</f>
        <v>0</v>
      </c>
      <c r="K199" s="139"/>
      <c r="L199" s="31"/>
      <c r="M199" s="140" t="s">
        <v>1</v>
      </c>
      <c r="N199" s="141" t="s">
        <v>37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87</v>
      </c>
      <c r="AT199" s="144" t="s">
        <v>123</v>
      </c>
      <c r="AU199" s="144" t="s">
        <v>81</v>
      </c>
      <c r="AY199" s="16" t="s">
        <v>121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6" t="s">
        <v>77</v>
      </c>
      <c r="BK199" s="145">
        <f>ROUND(I199*H199,2)</f>
        <v>0</v>
      </c>
      <c r="BL199" s="16" t="s">
        <v>87</v>
      </c>
      <c r="BM199" s="144" t="s">
        <v>287</v>
      </c>
    </row>
    <row r="200" spans="2:65" s="1" customFormat="1" ht="24.2" customHeight="1" x14ac:dyDescent="0.2">
      <c r="B200" s="31"/>
      <c r="C200" s="132" t="s">
        <v>288</v>
      </c>
      <c r="D200" s="132" t="s">
        <v>123</v>
      </c>
      <c r="E200" s="133" t="s">
        <v>289</v>
      </c>
      <c r="F200" s="134" t="s">
        <v>290</v>
      </c>
      <c r="G200" s="135" t="s">
        <v>230</v>
      </c>
      <c r="H200" s="136">
        <v>2</v>
      </c>
      <c r="I200" s="137"/>
      <c r="J200" s="138">
        <f>ROUND(I200*H200,2)</f>
        <v>0</v>
      </c>
      <c r="K200" s="139"/>
      <c r="L200" s="31"/>
      <c r="M200" s="140" t="s">
        <v>1</v>
      </c>
      <c r="N200" s="141" t="s">
        <v>37</v>
      </c>
      <c r="P200" s="142">
        <f>O200*H200</f>
        <v>0</v>
      </c>
      <c r="Q200" s="142">
        <v>0</v>
      </c>
      <c r="R200" s="142">
        <f>Q200*H200</f>
        <v>0</v>
      </c>
      <c r="S200" s="142">
        <v>4.4999999999999998E-2</v>
      </c>
      <c r="T200" s="143">
        <f>S200*H200</f>
        <v>0.09</v>
      </c>
      <c r="AR200" s="144" t="s">
        <v>87</v>
      </c>
      <c r="AT200" s="144" t="s">
        <v>123</v>
      </c>
      <c r="AU200" s="144" t="s">
        <v>81</v>
      </c>
      <c r="AY200" s="16" t="s">
        <v>121</v>
      </c>
      <c r="BE200" s="145">
        <f>IF(N200="základní",J200,0)</f>
        <v>0</v>
      </c>
      <c r="BF200" s="145">
        <f>IF(N200="snížená",J200,0)</f>
        <v>0</v>
      </c>
      <c r="BG200" s="145">
        <f>IF(N200="zákl. přenesená",J200,0)</f>
        <v>0</v>
      </c>
      <c r="BH200" s="145">
        <f>IF(N200="sníž. přenesená",J200,0)</f>
        <v>0</v>
      </c>
      <c r="BI200" s="145">
        <f>IF(N200="nulová",J200,0)</f>
        <v>0</v>
      </c>
      <c r="BJ200" s="16" t="s">
        <v>77</v>
      </c>
      <c r="BK200" s="145">
        <f>ROUND(I200*H200,2)</f>
        <v>0</v>
      </c>
      <c r="BL200" s="16" t="s">
        <v>87</v>
      </c>
      <c r="BM200" s="144" t="s">
        <v>291</v>
      </c>
    </row>
    <row r="201" spans="2:65" s="11" customFormat="1" ht="22.9" customHeight="1" x14ac:dyDescent="0.2">
      <c r="B201" s="120"/>
      <c r="D201" s="121" t="s">
        <v>71</v>
      </c>
      <c r="E201" s="130" t="s">
        <v>292</v>
      </c>
      <c r="F201" s="130" t="s">
        <v>293</v>
      </c>
      <c r="I201" s="123"/>
      <c r="J201" s="131">
        <f>BK201</f>
        <v>0</v>
      </c>
      <c r="L201" s="120"/>
      <c r="M201" s="125"/>
      <c r="P201" s="126">
        <f>SUM(P202:P212)</f>
        <v>0</v>
      </c>
      <c r="R201" s="126">
        <f>SUM(R202:R212)</f>
        <v>0</v>
      </c>
      <c r="T201" s="127">
        <f>SUM(T202:T212)</f>
        <v>0</v>
      </c>
      <c r="AR201" s="121" t="s">
        <v>77</v>
      </c>
      <c r="AT201" s="128" t="s">
        <v>71</v>
      </c>
      <c r="AU201" s="128" t="s">
        <v>77</v>
      </c>
      <c r="AY201" s="121" t="s">
        <v>121</v>
      </c>
      <c r="BK201" s="129">
        <f>SUM(BK202:BK212)</f>
        <v>0</v>
      </c>
    </row>
    <row r="202" spans="2:65" s="1" customFormat="1" ht="21.75" customHeight="1" x14ac:dyDescent="0.2">
      <c r="B202" s="31"/>
      <c r="C202" s="132" t="s">
        <v>294</v>
      </c>
      <c r="D202" s="132" t="s">
        <v>123</v>
      </c>
      <c r="E202" s="133" t="s">
        <v>295</v>
      </c>
      <c r="F202" s="134" t="s">
        <v>296</v>
      </c>
      <c r="G202" s="135" t="s">
        <v>188</v>
      </c>
      <c r="H202" s="136">
        <v>608.37</v>
      </c>
      <c r="I202" s="137"/>
      <c r="J202" s="138">
        <f>ROUND(I202*H202,2)</f>
        <v>0</v>
      </c>
      <c r="K202" s="139"/>
      <c r="L202" s="31"/>
      <c r="M202" s="140" t="s">
        <v>1</v>
      </c>
      <c r="N202" s="141" t="s">
        <v>37</v>
      </c>
      <c r="P202" s="142">
        <f>O202*H202</f>
        <v>0</v>
      </c>
      <c r="Q202" s="142">
        <v>0</v>
      </c>
      <c r="R202" s="142">
        <f>Q202*H202</f>
        <v>0</v>
      </c>
      <c r="S202" s="142">
        <v>0</v>
      </c>
      <c r="T202" s="143">
        <f>S202*H202</f>
        <v>0</v>
      </c>
      <c r="AR202" s="144" t="s">
        <v>87</v>
      </c>
      <c r="AT202" s="144" t="s">
        <v>123</v>
      </c>
      <c r="AU202" s="144" t="s">
        <v>81</v>
      </c>
      <c r="AY202" s="16" t="s">
        <v>121</v>
      </c>
      <c r="BE202" s="145">
        <f>IF(N202="základní",J202,0)</f>
        <v>0</v>
      </c>
      <c r="BF202" s="145">
        <f>IF(N202="snížená",J202,0)</f>
        <v>0</v>
      </c>
      <c r="BG202" s="145">
        <f>IF(N202="zákl. přenesená",J202,0)</f>
        <v>0</v>
      </c>
      <c r="BH202" s="145">
        <f>IF(N202="sníž. přenesená",J202,0)</f>
        <v>0</v>
      </c>
      <c r="BI202" s="145">
        <f>IF(N202="nulová",J202,0)</f>
        <v>0</v>
      </c>
      <c r="BJ202" s="16" t="s">
        <v>77</v>
      </c>
      <c r="BK202" s="145">
        <f>ROUND(I202*H202,2)</f>
        <v>0</v>
      </c>
      <c r="BL202" s="16" t="s">
        <v>87</v>
      </c>
      <c r="BM202" s="144" t="s">
        <v>297</v>
      </c>
    </row>
    <row r="203" spans="2:65" s="1" customFormat="1" ht="24.2" customHeight="1" x14ac:dyDescent="0.2">
      <c r="B203" s="31"/>
      <c r="C203" s="132" t="s">
        <v>298</v>
      </c>
      <c r="D203" s="132" t="s">
        <v>123</v>
      </c>
      <c r="E203" s="133" t="s">
        <v>299</v>
      </c>
      <c r="F203" s="134" t="s">
        <v>300</v>
      </c>
      <c r="G203" s="135" t="s">
        <v>188</v>
      </c>
      <c r="H203" s="136">
        <v>1825.11</v>
      </c>
      <c r="I203" s="137"/>
      <c r="J203" s="138">
        <f>ROUND(I203*H203,2)</f>
        <v>0</v>
      </c>
      <c r="K203" s="139"/>
      <c r="L203" s="31"/>
      <c r="M203" s="140" t="s">
        <v>1</v>
      </c>
      <c r="N203" s="141" t="s">
        <v>37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87</v>
      </c>
      <c r="AT203" s="144" t="s">
        <v>123</v>
      </c>
      <c r="AU203" s="144" t="s">
        <v>81</v>
      </c>
      <c r="AY203" s="16" t="s">
        <v>121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6" t="s">
        <v>77</v>
      </c>
      <c r="BK203" s="145">
        <f>ROUND(I203*H203,2)</f>
        <v>0</v>
      </c>
      <c r="BL203" s="16" t="s">
        <v>87</v>
      </c>
      <c r="BM203" s="144" t="s">
        <v>301</v>
      </c>
    </row>
    <row r="204" spans="2:65" s="12" customFormat="1" x14ac:dyDescent="0.2">
      <c r="B204" s="146"/>
      <c r="D204" s="147" t="s">
        <v>128</v>
      </c>
      <c r="F204" s="149" t="s">
        <v>302</v>
      </c>
      <c r="H204" s="150">
        <v>1825.11</v>
      </c>
      <c r="I204" s="151"/>
      <c r="L204" s="146"/>
      <c r="M204" s="152"/>
      <c r="T204" s="153"/>
      <c r="AT204" s="148" t="s">
        <v>128</v>
      </c>
      <c r="AU204" s="148" t="s">
        <v>81</v>
      </c>
      <c r="AV204" s="12" t="s">
        <v>81</v>
      </c>
      <c r="AW204" s="12" t="s">
        <v>4</v>
      </c>
      <c r="AX204" s="12" t="s">
        <v>77</v>
      </c>
      <c r="AY204" s="148" t="s">
        <v>121</v>
      </c>
    </row>
    <row r="205" spans="2:65" s="1" customFormat="1" ht="37.9" customHeight="1" x14ac:dyDescent="0.2">
      <c r="B205" s="31"/>
      <c r="C205" s="132" t="s">
        <v>303</v>
      </c>
      <c r="D205" s="132" t="s">
        <v>123</v>
      </c>
      <c r="E205" s="133" t="s">
        <v>304</v>
      </c>
      <c r="F205" s="134" t="s">
        <v>305</v>
      </c>
      <c r="G205" s="135" t="s">
        <v>188</v>
      </c>
      <c r="H205" s="136">
        <v>178.98</v>
      </c>
      <c r="I205" s="137"/>
      <c r="J205" s="138">
        <f>ROUND(I205*H205,2)</f>
        <v>0</v>
      </c>
      <c r="K205" s="139"/>
      <c r="L205" s="31"/>
      <c r="M205" s="140" t="s">
        <v>1</v>
      </c>
      <c r="N205" s="141" t="s">
        <v>37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87</v>
      </c>
      <c r="AT205" s="144" t="s">
        <v>123</v>
      </c>
      <c r="AU205" s="144" t="s">
        <v>81</v>
      </c>
      <c r="AY205" s="16" t="s">
        <v>121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6" t="s">
        <v>77</v>
      </c>
      <c r="BK205" s="145">
        <f>ROUND(I205*H205,2)</f>
        <v>0</v>
      </c>
      <c r="BL205" s="16" t="s">
        <v>87</v>
      </c>
      <c r="BM205" s="144" t="s">
        <v>306</v>
      </c>
    </row>
    <row r="206" spans="2:65" s="12" customFormat="1" x14ac:dyDescent="0.2">
      <c r="B206" s="146"/>
      <c r="D206" s="147" t="s">
        <v>128</v>
      </c>
      <c r="E206" s="148" t="s">
        <v>1</v>
      </c>
      <c r="F206" s="149" t="s">
        <v>307</v>
      </c>
      <c r="H206" s="150">
        <v>85.5</v>
      </c>
      <c r="I206" s="151"/>
      <c r="L206" s="146"/>
      <c r="M206" s="152"/>
      <c r="T206" s="153"/>
      <c r="AT206" s="148" t="s">
        <v>128</v>
      </c>
      <c r="AU206" s="148" t="s">
        <v>81</v>
      </c>
      <c r="AV206" s="12" t="s">
        <v>81</v>
      </c>
      <c r="AW206" s="12" t="s">
        <v>29</v>
      </c>
      <c r="AX206" s="12" t="s">
        <v>72</v>
      </c>
      <c r="AY206" s="148" t="s">
        <v>121</v>
      </c>
    </row>
    <row r="207" spans="2:65" s="12" customFormat="1" x14ac:dyDescent="0.2">
      <c r="B207" s="146"/>
      <c r="D207" s="147" t="s">
        <v>128</v>
      </c>
      <c r="E207" s="148" t="s">
        <v>1</v>
      </c>
      <c r="F207" s="149" t="s">
        <v>308</v>
      </c>
      <c r="H207" s="150">
        <v>93.48</v>
      </c>
      <c r="I207" s="151"/>
      <c r="L207" s="146"/>
      <c r="M207" s="152"/>
      <c r="T207" s="153"/>
      <c r="AT207" s="148" t="s">
        <v>128</v>
      </c>
      <c r="AU207" s="148" t="s">
        <v>81</v>
      </c>
      <c r="AV207" s="12" t="s">
        <v>81</v>
      </c>
      <c r="AW207" s="12" t="s">
        <v>29</v>
      </c>
      <c r="AX207" s="12" t="s">
        <v>72</v>
      </c>
      <c r="AY207" s="148" t="s">
        <v>121</v>
      </c>
    </row>
    <row r="208" spans="2:65" s="13" customFormat="1" x14ac:dyDescent="0.2">
      <c r="B208" s="154"/>
      <c r="D208" s="147" t="s">
        <v>128</v>
      </c>
      <c r="E208" s="155" t="s">
        <v>1</v>
      </c>
      <c r="F208" s="156" t="s">
        <v>143</v>
      </c>
      <c r="H208" s="157">
        <v>178.98000000000002</v>
      </c>
      <c r="I208" s="158"/>
      <c r="L208" s="154"/>
      <c r="M208" s="159"/>
      <c r="T208" s="160"/>
      <c r="AT208" s="155" t="s">
        <v>128</v>
      </c>
      <c r="AU208" s="155" t="s">
        <v>81</v>
      </c>
      <c r="AV208" s="13" t="s">
        <v>87</v>
      </c>
      <c r="AW208" s="13" t="s">
        <v>29</v>
      </c>
      <c r="AX208" s="13" t="s">
        <v>77</v>
      </c>
      <c r="AY208" s="155" t="s">
        <v>121</v>
      </c>
    </row>
    <row r="209" spans="2:65" s="1" customFormat="1" ht="44.25" customHeight="1" x14ac:dyDescent="0.2">
      <c r="B209" s="31"/>
      <c r="C209" s="132" t="s">
        <v>309</v>
      </c>
      <c r="D209" s="132" t="s">
        <v>123</v>
      </c>
      <c r="E209" s="133" t="s">
        <v>310</v>
      </c>
      <c r="F209" s="134" t="s">
        <v>311</v>
      </c>
      <c r="G209" s="135" t="s">
        <v>188</v>
      </c>
      <c r="H209" s="136">
        <v>343.2</v>
      </c>
      <c r="I209" s="137"/>
      <c r="J209" s="138">
        <f>ROUND(I209*H209,2)</f>
        <v>0</v>
      </c>
      <c r="K209" s="139"/>
      <c r="L209" s="31"/>
      <c r="M209" s="140" t="s">
        <v>1</v>
      </c>
      <c r="N209" s="141" t="s">
        <v>37</v>
      </c>
      <c r="P209" s="142">
        <f>O209*H209</f>
        <v>0</v>
      </c>
      <c r="Q209" s="142">
        <v>0</v>
      </c>
      <c r="R209" s="142">
        <f>Q209*H209</f>
        <v>0</v>
      </c>
      <c r="S209" s="142">
        <v>0</v>
      </c>
      <c r="T209" s="143">
        <f>S209*H209</f>
        <v>0</v>
      </c>
      <c r="AR209" s="144" t="s">
        <v>87</v>
      </c>
      <c r="AT209" s="144" t="s">
        <v>123</v>
      </c>
      <c r="AU209" s="144" t="s">
        <v>81</v>
      </c>
      <c r="AY209" s="16" t="s">
        <v>121</v>
      </c>
      <c r="BE209" s="145">
        <f>IF(N209="základní",J209,0)</f>
        <v>0</v>
      </c>
      <c r="BF209" s="145">
        <f>IF(N209="snížená",J209,0)</f>
        <v>0</v>
      </c>
      <c r="BG209" s="145">
        <f>IF(N209="zákl. přenesená",J209,0)</f>
        <v>0</v>
      </c>
      <c r="BH209" s="145">
        <f>IF(N209="sníž. přenesená",J209,0)</f>
        <v>0</v>
      </c>
      <c r="BI209" s="145">
        <f>IF(N209="nulová",J209,0)</f>
        <v>0</v>
      </c>
      <c r="BJ209" s="16" t="s">
        <v>77</v>
      </c>
      <c r="BK209" s="145">
        <f>ROUND(I209*H209,2)</f>
        <v>0</v>
      </c>
      <c r="BL209" s="16" t="s">
        <v>87</v>
      </c>
      <c r="BM209" s="144" t="s">
        <v>312</v>
      </c>
    </row>
    <row r="210" spans="2:65" s="12" customFormat="1" x14ac:dyDescent="0.2">
      <c r="B210" s="146"/>
      <c r="D210" s="147" t="s">
        <v>128</v>
      </c>
      <c r="E210" s="148" t="s">
        <v>1</v>
      </c>
      <c r="F210" s="149" t="s">
        <v>313</v>
      </c>
      <c r="H210" s="150">
        <v>343.2</v>
      </c>
      <c r="I210" s="151"/>
      <c r="L210" s="146"/>
      <c r="M210" s="152"/>
      <c r="T210" s="153"/>
      <c r="AT210" s="148" t="s">
        <v>128</v>
      </c>
      <c r="AU210" s="148" t="s">
        <v>81</v>
      </c>
      <c r="AV210" s="12" t="s">
        <v>81</v>
      </c>
      <c r="AW210" s="12" t="s">
        <v>29</v>
      </c>
      <c r="AX210" s="12" t="s">
        <v>77</v>
      </c>
      <c r="AY210" s="148" t="s">
        <v>121</v>
      </c>
    </row>
    <row r="211" spans="2:65" s="1" customFormat="1" ht="44.25" customHeight="1" x14ac:dyDescent="0.2">
      <c r="B211" s="31"/>
      <c r="C211" s="132" t="s">
        <v>314</v>
      </c>
      <c r="D211" s="132" t="s">
        <v>123</v>
      </c>
      <c r="E211" s="133" t="s">
        <v>315</v>
      </c>
      <c r="F211" s="134" t="s">
        <v>316</v>
      </c>
      <c r="G211" s="135" t="s">
        <v>188</v>
      </c>
      <c r="H211" s="136">
        <v>171.6</v>
      </c>
      <c r="I211" s="137"/>
      <c r="J211" s="138">
        <f>ROUND(I211*H211,2)</f>
        <v>0</v>
      </c>
      <c r="K211" s="139"/>
      <c r="L211" s="31"/>
      <c r="M211" s="140" t="s">
        <v>1</v>
      </c>
      <c r="N211" s="141" t="s">
        <v>37</v>
      </c>
      <c r="P211" s="142">
        <f>O211*H211</f>
        <v>0</v>
      </c>
      <c r="Q211" s="142">
        <v>0</v>
      </c>
      <c r="R211" s="142">
        <f>Q211*H211</f>
        <v>0</v>
      </c>
      <c r="S211" s="142">
        <v>0</v>
      </c>
      <c r="T211" s="143">
        <f>S211*H211</f>
        <v>0</v>
      </c>
      <c r="AR211" s="144" t="s">
        <v>87</v>
      </c>
      <c r="AT211" s="144" t="s">
        <v>123</v>
      </c>
      <c r="AU211" s="144" t="s">
        <v>81</v>
      </c>
      <c r="AY211" s="16" t="s">
        <v>121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6" t="s">
        <v>77</v>
      </c>
      <c r="BK211" s="145">
        <f>ROUND(I211*H211,2)</f>
        <v>0</v>
      </c>
      <c r="BL211" s="16" t="s">
        <v>87</v>
      </c>
      <c r="BM211" s="144" t="s">
        <v>317</v>
      </c>
    </row>
    <row r="212" spans="2:65" s="12" customFormat="1" x14ac:dyDescent="0.2">
      <c r="B212" s="146"/>
      <c r="D212" s="147" t="s">
        <v>128</v>
      </c>
      <c r="E212" s="148" t="s">
        <v>1</v>
      </c>
      <c r="F212" s="149" t="s">
        <v>318</v>
      </c>
      <c r="H212" s="150">
        <v>171.6</v>
      </c>
      <c r="I212" s="151"/>
      <c r="L212" s="146"/>
      <c r="M212" s="152"/>
      <c r="T212" s="153"/>
      <c r="AT212" s="148" t="s">
        <v>128</v>
      </c>
      <c r="AU212" s="148" t="s">
        <v>81</v>
      </c>
      <c r="AV212" s="12" t="s">
        <v>81</v>
      </c>
      <c r="AW212" s="12" t="s">
        <v>29</v>
      </c>
      <c r="AX212" s="12" t="s">
        <v>77</v>
      </c>
      <c r="AY212" s="148" t="s">
        <v>121</v>
      </c>
    </row>
    <row r="213" spans="2:65" s="11" customFormat="1" ht="22.9" customHeight="1" x14ac:dyDescent="0.2">
      <c r="B213" s="120"/>
      <c r="D213" s="121" t="s">
        <v>71</v>
      </c>
      <c r="E213" s="130" t="s">
        <v>319</v>
      </c>
      <c r="F213" s="130" t="s">
        <v>320</v>
      </c>
      <c r="I213" s="123"/>
      <c r="J213" s="131">
        <f>BK213</f>
        <v>0</v>
      </c>
      <c r="L213" s="120"/>
      <c r="M213" s="125"/>
      <c r="P213" s="126">
        <f>P214</f>
        <v>0</v>
      </c>
      <c r="R213" s="126">
        <f>R214</f>
        <v>0</v>
      </c>
      <c r="T213" s="127">
        <f>T214</f>
        <v>0</v>
      </c>
      <c r="AR213" s="121" t="s">
        <v>77</v>
      </c>
      <c r="AT213" s="128" t="s">
        <v>71</v>
      </c>
      <c r="AU213" s="128" t="s">
        <v>77</v>
      </c>
      <c r="AY213" s="121" t="s">
        <v>121</v>
      </c>
      <c r="BK213" s="129">
        <f>BK214</f>
        <v>0</v>
      </c>
    </row>
    <row r="214" spans="2:65" s="1" customFormat="1" ht="24.2" customHeight="1" x14ac:dyDescent="0.2">
      <c r="B214" s="31"/>
      <c r="C214" s="132" t="s">
        <v>321</v>
      </c>
      <c r="D214" s="132" t="s">
        <v>123</v>
      </c>
      <c r="E214" s="133" t="s">
        <v>322</v>
      </c>
      <c r="F214" s="134" t="s">
        <v>323</v>
      </c>
      <c r="G214" s="135" t="s">
        <v>188</v>
      </c>
      <c r="H214" s="136">
        <v>603.79300000000001</v>
      </c>
      <c r="I214" s="137"/>
      <c r="J214" s="138">
        <f>ROUND(I214*H214,2)</f>
        <v>0</v>
      </c>
      <c r="K214" s="139"/>
      <c r="L214" s="31"/>
      <c r="M214" s="140" t="s">
        <v>1</v>
      </c>
      <c r="N214" s="141" t="s">
        <v>37</v>
      </c>
      <c r="P214" s="142">
        <f>O214*H214</f>
        <v>0</v>
      </c>
      <c r="Q214" s="142">
        <v>0</v>
      </c>
      <c r="R214" s="142">
        <f>Q214*H214</f>
        <v>0</v>
      </c>
      <c r="S214" s="142">
        <v>0</v>
      </c>
      <c r="T214" s="143">
        <f>S214*H214</f>
        <v>0</v>
      </c>
      <c r="AR214" s="144" t="s">
        <v>87</v>
      </c>
      <c r="AT214" s="144" t="s">
        <v>123</v>
      </c>
      <c r="AU214" s="144" t="s">
        <v>81</v>
      </c>
      <c r="AY214" s="16" t="s">
        <v>121</v>
      </c>
      <c r="BE214" s="145">
        <f>IF(N214="základní",J214,0)</f>
        <v>0</v>
      </c>
      <c r="BF214" s="145">
        <f>IF(N214="snížená",J214,0)</f>
        <v>0</v>
      </c>
      <c r="BG214" s="145">
        <f>IF(N214="zákl. přenesená",J214,0)</f>
        <v>0</v>
      </c>
      <c r="BH214" s="145">
        <f>IF(N214="sníž. přenesená",J214,0)</f>
        <v>0</v>
      </c>
      <c r="BI214" s="145">
        <f>IF(N214="nulová",J214,0)</f>
        <v>0</v>
      </c>
      <c r="BJ214" s="16" t="s">
        <v>77</v>
      </c>
      <c r="BK214" s="145">
        <f>ROUND(I214*H214,2)</f>
        <v>0</v>
      </c>
      <c r="BL214" s="16" t="s">
        <v>87</v>
      </c>
      <c r="BM214" s="144" t="s">
        <v>324</v>
      </c>
    </row>
    <row r="215" spans="2:65" s="11" customFormat="1" ht="25.9" customHeight="1" x14ac:dyDescent="0.2">
      <c r="B215" s="120"/>
      <c r="D215" s="121" t="s">
        <v>71</v>
      </c>
      <c r="E215" s="122" t="s">
        <v>325</v>
      </c>
      <c r="F215" s="122" t="s">
        <v>326</v>
      </c>
      <c r="I215" s="123"/>
      <c r="J215" s="124">
        <f>BK215</f>
        <v>0</v>
      </c>
      <c r="L215" s="120"/>
      <c r="M215" s="125"/>
      <c r="P215" s="126">
        <f>SUM(P216:P218)</f>
        <v>0</v>
      </c>
      <c r="R215" s="126">
        <f>SUM(R216:R218)</f>
        <v>0</v>
      </c>
      <c r="T215" s="127">
        <f>SUM(T216:T218)</f>
        <v>0</v>
      </c>
      <c r="AR215" s="121" t="s">
        <v>144</v>
      </c>
      <c r="AT215" s="128" t="s">
        <v>71</v>
      </c>
      <c r="AU215" s="128" t="s">
        <v>72</v>
      </c>
      <c r="AY215" s="121" t="s">
        <v>121</v>
      </c>
      <c r="BK215" s="129">
        <f>SUM(BK216:BK218)</f>
        <v>0</v>
      </c>
    </row>
    <row r="216" spans="2:65" s="1" customFormat="1" ht="16.5" customHeight="1" x14ac:dyDescent="0.2">
      <c r="B216" s="31"/>
      <c r="C216" s="132" t="s">
        <v>327</v>
      </c>
      <c r="D216" s="132" t="s">
        <v>123</v>
      </c>
      <c r="E216" s="133" t="s">
        <v>328</v>
      </c>
      <c r="F216" s="134" t="s">
        <v>329</v>
      </c>
      <c r="G216" s="135" t="s">
        <v>330</v>
      </c>
      <c r="H216" s="136">
        <v>1</v>
      </c>
      <c r="I216" s="137"/>
      <c r="J216" s="138">
        <f>ROUND(I216*H216,2)</f>
        <v>0</v>
      </c>
      <c r="K216" s="139"/>
      <c r="L216" s="31"/>
      <c r="M216" s="140" t="s">
        <v>1</v>
      </c>
      <c r="N216" s="141" t="s">
        <v>37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331</v>
      </c>
      <c r="AT216" s="144" t="s">
        <v>123</v>
      </c>
      <c r="AU216" s="144" t="s">
        <v>77</v>
      </c>
      <c r="AY216" s="16" t="s">
        <v>121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77</v>
      </c>
      <c r="BK216" s="145">
        <f>ROUND(I216*H216,2)</f>
        <v>0</v>
      </c>
      <c r="BL216" s="16" t="s">
        <v>331</v>
      </c>
      <c r="BM216" s="144" t="s">
        <v>332</v>
      </c>
    </row>
    <row r="217" spans="2:65" s="1" customFormat="1" ht="24.2" customHeight="1" x14ac:dyDescent="0.2">
      <c r="B217" s="31"/>
      <c r="C217" s="132" t="s">
        <v>333</v>
      </c>
      <c r="D217" s="132" t="s">
        <v>123</v>
      </c>
      <c r="E217" s="133" t="s">
        <v>334</v>
      </c>
      <c r="F217" s="134" t="s">
        <v>335</v>
      </c>
      <c r="G217" s="135" t="s">
        <v>336</v>
      </c>
      <c r="H217" s="136">
        <v>1</v>
      </c>
      <c r="I217" s="137"/>
      <c r="J217" s="138">
        <f>ROUND(I217*H217,2)</f>
        <v>0</v>
      </c>
      <c r="K217" s="139"/>
      <c r="L217" s="31"/>
      <c r="M217" s="140" t="s">
        <v>1</v>
      </c>
      <c r="N217" s="141" t="s">
        <v>37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331</v>
      </c>
      <c r="AT217" s="144" t="s">
        <v>123</v>
      </c>
      <c r="AU217" s="144" t="s">
        <v>77</v>
      </c>
      <c r="AY217" s="16" t="s">
        <v>121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6" t="s">
        <v>77</v>
      </c>
      <c r="BK217" s="145">
        <f>ROUND(I217*H217,2)</f>
        <v>0</v>
      </c>
      <c r="BL217" s="16" t="s">
        <v>331</v>
      </c>
      <c r="BM217" s="144" t="s">
        <v>337</v>
      </c>
    </row>
    <row r="218" spans="2:65" s="1" customFormat="1" ht="16.5" customHeight="1" x14ac:dyDescent="0.2">
      <c r="B218" s="31"/>
      <c r="C218" s="132" t="s">
        <v>338</v>
      </c>
      <c r="D218" s="132" t="s">
        <v>123</v>
      </c>
      <c r="E218" s="133" t="s">
        <v>339</v>
      </c>
      <c r="F218" s="134" t="s">
        <v>340</v>
      </c>
      <c r="G218" s="135" t="s">
        <v>336</v>
      </c>
      <c r="H218" s="136">
        <v>1</v>
      </c>
      <c r="I218" s="137"/>
      <c r="J218" s="138">
        <f>ROUND(I218*H218,2)</f>
        <v>0</v>
      </c>
      <c r="K218" s="139"/>
      <c r="L218" s="31"/>
      <c r="M218" s="178" t="s">
        <v>1</v>
      </c>
      <c r="N218" s="179" t="s">
        <v>37</v>
      </c>
      <c r="O218" s="180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AR218" s="144" t="s">
        <v>331</v>
      </c>
      <c r="AT218" s="144" t="s">
        <v>123</v>
      </c>
      <c r="AU218" s="144" t="s">
        <v>77</v>
      </c>
      <c r="AY218" s="16" t="s">
        <v>121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6" t="s">
        <v>77</v>
      </c>
      <c r="BK218" s="145">
        <f>ROUND(I218*H218,2)</f>
        <v>0</v>
      </c>
      <c r="BL218" s="16" t="s">
        <v>331</v>
      </c>
      <c r="BM218" s="144" t="s">
        <v>341</v>
      </c>
    </row>
    <row r="219" spans="2:65" s="1" customFormat="1" ht="6.95" customHeight="1" x14ac:dyDescent="0.2">
      <c r="B219" s="43"/>
      <c r="C219" s="44"/>
      <c r="D219" s="44"/>
      <c r="E219" s="44"/>
      <c r="F219" s="44"/>
      <c r="G219" s="44"/>
      <c r="H219" s="44"/>
      <c r="I219" s="44"/>
      <c r="J219" s="44"/>
      <c r="K219" s="44"/>
      <c r="L219" s="31"/>
    </row>
  </sheetData>
  <sheetProtection algorithmName="SHA-512" hashValue="FGI1jyluS0ZPL6n0LKYKayGvyuh7+Jlv6t9+Y7Qi5aKE7EOguGEJml5H5oPYsP9AXdioCayqbhvx7cqfTTAQ2g==" saltValue="496bF/RsfXvpI+StxwdBIklmIGel2ytoqM3vfbLfdYkQcW9k4+DzeHO5v0LO4bTpp3TqDSx4LFjaTuQSTLfhQA==" spinCount="100000" sheet="1" objects="1" scenarios="1" formatColumns="0" formatRows="0" autoFilter="0"/>
  <autoFilter ref="C123:K218"/>
  <mergeCells count="9">
    <mergeCell ref="E87:H87"/>
    <mergeCell ref="E114:H114"/>
    <mergeCell ref="E116:H116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179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83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 x14ac:dyDescent="0.2">
      <c r="B4" s="19"/>
      <c r="D4" s="20" t="s">
        <v>90</v>
      </c>
      <c r="L4" s="19"/>
      <c r="M4" s="87" t="s">
        <v>10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22" t="str">
        <f>'Rekapitulace stavby'!K6</f>
        <v>Benešov - chodník Nová Pražská - Mendelova</v>
      </c>
      <c r="F7" s="223"/>
      <c r="G7" s="223"/>
      <c r="H7" s="223"/>
      <c r="L7" s="19"/>
    </row>
    <row r="8" spans="2:46" s="1" customFormat="1" ht="12" customHeight="1" x14ac:dyDescent="0.2">
      <c r="B8" s="31"/>
      <c r="D8" s="26" t="s">
        <v>91</v>
      </c>
      <c r="L8" s="31"/>
    </row>
    <row r="9" spans="2:46" s="1" customFormat="1" ht="16.5" customHeight="1" x14ac:dyDescent="0.2">
      <c r="B9" s="31"/>
      <c r="E9" s="212" t="s">
        <v>342</v>
      </c>
      <c r="F9" s="221"/>
      <c r="G9" s="221"/>
      <c r="H9" s="221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19</v>
      </c>
      <c r="F12" s="24" t="s">
        <v>20</v>
      </c>
      <c r="I12" s="26" t="s">
        <v>21</v>
      </c>
      <c r="J12" s="51" t="str">
        <f>'Rekapitulace stavby'!AN8</f>
        <v>26. 7. 2022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1"/>
    </row>
    <row r="15" spans="2:46" s="1" customFormat="1" ht="18" customHeight="1" x14ac:dyDescent="0.2">
      <c r="B15" s="31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26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24" t="str">
        <f>'Rekapitulace stavby'!E14</f>
        <v>Vyplň údaj</v>
      </c>
      <c r="F18" s="194"/>
      <c r="G18" s="194"/>
      <c r="H18" s="194"/>
      <c r="I18" s="26" t="s">
        <v>25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 x14ac:dyDescent="0.2">
      <c r="B21" s="31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30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 x14ac:dyDescent="0.2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31</v>
      </c>
      <c r="L26" s="31"/>
    </row>
    <row r="27" spans="2:12" s="7" customFormat="1" ht="16.5" customHeight="1" x14ac:dyDescent="0.2">
      <c r="B27" s="88"/>
      <c r="E27" s="198" t="s">
        <v>1</v>
      </c>
      <c r="F27" s="198"/>
      <c r="G27" s="198"/>
      <c r="H27" s="198"/>
      <c r="L27" s="88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 x14ac:dyDescent="0.2">
      <c r="B30" s="31"/>
      <c r="D30" s="89" t="s">
        <v>32</v>
      </c>
      <c r="J30" s="65">
        <f>ROUND(J123, 2)</f>
        <v>0</v>
      </c>
      <c r="L30" s="31"/>
    </row>
    <row r="31" spans="2:12" s="1" customFormat="1" ht="6.95" customHeight="1" x14ac:dyDescent="0.2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 x14ac:dyDescent="0.2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5" customHeight="1" x14ac:dyDescent="0.2">
      <c r="B33" s="31"/>
      <c r="D33" s="54" t="s">
        <v>36</v>
      </c>
      <c r="E33" s="26" t="s">
        <v>37</v>
      </c>
      <c r="F33" s="90">
        <f>ROUND((SUM(BE123:BE178)),  2)</f>
        <v>0</v>
      </c>
      <c r="I33" s="91">
        <v>0.21</v>
      </c>
      <c r="J33" s="90">
        <f>ROUND(((SUM(BE123:BE178))*I33),  2)</f>
        <v>0</v>
      </c>
      <c r="L33" s="31"/>
    </row>
    <row r="34" spans="2:12" s="1" customFormat="1" ht="14.45" customHeight="1" x14ac:dyDescent="0.2">
      <c r="B34" s="31"/>
      <c r="E34" s="26" t="s">
        <v>38</v>
      </c>
      <c r="F34" s="90">
        <f>ROUND((SUM(BF123:BF178)),  2)</f>
        <v>0</v>
      </c>
      <c r="I34" s="91">
        <v>0.15</v>
      </c>
      <c r="J34" s="90">
        <f>ROUND(((SUM(BF123:BF178))*I34),  2)</f>
        <v>0</v>
      </c>
      <c r="L34" s="31"/>
    </row>
    <row r="35" spans="2:12" s="1" customFormat="1" ht="14.45" hidden="1" customHeight="1" x14ac:dyDescent="0.2">
      <c r="B35" s="31"/>
      <c r="E35" s="26" t="s">
        <v>39</v>
      </c>
      <c r="F35" s="90">
        <f>ROUND((SUM(BG123:BG178)),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 x14ac:dyDescent="0.2">
      <c r="B36" s="31"/>
      <c r="E36" s="26" t="s">
        <v>40</v>
      </c>
      <c r="F36" s="90">
        <f>ROUND((SUM(BH123:BH178)),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 x14ac:dyDescent="0.2">
      <c r="B37" s="31"/>
      <c r="E37" s="26" t="s">
        <v>41</v>
      </c>
      <c r="F37" s="90">
        <f>ROUND((SUM(BI123:BI178)),  2)</f>
        <v>0</v>
      </c>
      <c r="I37" s="91">
        <v>0</v>
      </c>
      <c r="J37" s="90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5" customHeight="1" x14ac:dyDescent="0.2">
      <c r="B40" s="31"/>
      <c r="L40" s="31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31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3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hidden="1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 x14ac:dyDescent="0.2">
      <c r="B82" s="31"/>
      <c r="C82" s="20" t="s">
        <v>93</v>
      </c>
      <c r="L82" s="31"/>
    </row>
    <row r="83" spans="2:47" s="1" customFormat="1" ht="6.95" hidden="1" customHeight="1" x14ac:dyDescent="0.2">
      <c r="B83" s="31"/>
      <c r="L83" s="31"/>
    </row>
    <row r="84" spans="2:47" s="1" customFormat="1" ht="12" hidden="1" customHeight="1" x14ac:dyDescent="0.2">
      <c r="B84" s="31"/>
      <c r="C84" s="26" t="s">
        <v>15</v>
      </c>
      <c r="L84" s="31"/>
    </row>
    <row r="85" spans="2:47" s="1" customFormat="1" ht="16.5" hidden="1" customHeight="1" x14ac:dyDescent="0.2">
      <c r="B85" s="31"/>
      <c r="E85" s="222" t="str">
        <f>E7</f>
        <v>Benešov - chodník Nová Pražská - Mendelova</v>
      </c>
      <c r="F85" s="223"/>
      <c r="G85" s="223"/>
      <c r="H85" s="223"/>
      <c r="L85" s="31"/>
    </row>
    <row r="86" spans="2:47" s="1" customFormat="1" ht="12" hidden="1" customHeight="1" x14ac:dyDescent="0.2">
      <c r="B86" s="31"/>
      <c r="C86" s="26" t="s">
        <v>91</v>
      </c>
      <c r="L86" s="31"/>
    </row>
    <row r="87" spans="2:47" s="1" customFormat="1" ht="16.5" hidden="1" customHeight="1" x14ac:dyDescent="0.2">
      <c r="B87" s="31"/>
      <c r="E87" s="212" t="str">
        <f>E9</f>
        <v>2 - Vchody do domů čp. 1712 a 1716</v>
      </c>
      <c r="F87" s="221"/>
      <c r="G87" s="221"/>
      <c r="H87" s="221"/>
      <c r="L87" s="31"/>
    </row>
    <row r="88" spans="2:47" s="1" customFormat="1" ht="6.95" hidden="1" customHeight="1" x14ac:dyDescent="0.2">
      <c r="B88" s="31"/>
      <c r="L88" s="31"/>
    </row>
    <row r="89" spans="2:47" s="1" customFormat="1" ht="12" hidden="1" customHeight="1" x14ac:dyDescent="0.2">
      <c r="B89" s="31"/>
      <c r="C89" s="26" t="s">
        <v>19</v>
      </c>
      <c r="F89" s="24" t="str">
        <f>F12</f>
        <v xml:space="preserve"> </v>
      </c>
      <c r="I89" s="26" t="s">
        <v>21</v>
      </c>
      <c r="J89" s="51" t="str">
        <f>IF(J12="","",J12)</f>
        <v>26. 7. 2022</v>
      </c>
      <c r="L89" s="31"/>
    </row>
    <row r="90" spans="2:47" s="1" customFormat="1" ht="6.95" hidden="1" customHeight="1" x14ac:dyDescent="0.2">
      <c r="B90" s="31"/>
      <c r="L90" s="31"/>
    </row>
    <row r="91" spans="2:47" s="1" customFormat="1" ht="15.2" hidden="1" customHeight="1" x14ac:dyDescent="0.2">
      <c r="B91" s="31"/>
      <c r="C91" s="26" t="s">
        <v>23</v>
      </c>
      <c r="F91" s="24" t="str">
        <f>E15</f>
        <v xml:space="preserve"> </v>
      </c>
      <c r="I91" s="26" t="s">
        <v>28</v>
      </c>
      <c r="J91" s="29" t="str">
        <f>E21</f>
        <v xml:space="preserve"> </v>
      </c>
      <c r="L91" s="31"/>
    </row>
    <row r="92" spans="2:47" s="1" customFormat="1" ht="15.2" hidden="1" customHeight="1" x14ac:dyDescent="0.2">
      <c r="B92" s="31"/>
      <c r="C92" s="26" t="s">
        <v>26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35" hidden="1" customHeight="1" x14ac:dyDescent="0.2">
      <c r="B93" s="31"/>
      <c r="L93" s="31"/>
    </row>
    <row r="94" spans="2:47" s="1" customFormat="1" ht="29.25" hidden="1" customHeight="1" x14ac:dyDescent="0.2">
      <c r="B94" s="31"/>
      <c r="C94" s="100" t="s">
        <v>94</v>
      </c>
      <c r="D94" s="92"/>
      <c r="E94" s="92"/>
      <c r="F94" s="92"/>
      <c r="G94" s="92"/>
      <c r="H94" s="92"/>
      <c r="I94" s="92"/>
      <c r="J94" s="101" t="s">
        <v>95</v>
      </c>
      <c r="K94" s="92"/>
      <c r="L94" s="31"/>
    </row>
    <row r="95" spans="2:47" s="1" customFormat="1" ht="10.35" hidden="1" customHeight="1" x14ac:dyDescent="0.2">
      <c r="B95" s="31"/>
      <c r="L95" s="31"/>
    </row>
    <row r="96" spans="2:47" s="1" customFormat="1" ht="22.9" hidden="1" customHeight="1" x14ac:dyDescent="0.2">
      <c r="B96" s="31"/>
      <c r="C96" s="102" t="s">
        <v>96</v>
      </c>
      <c r="J96" s="65">
        <f>J123</f>
        <v>0</v>
      </c>
      <c r="L96" s="31"/>
      <c r="AU96" s="16" t="s">
        <v>97</v>
      </c>
    </row>
    <row r="97" spans="2:12" s="8" customFormat="1" ht="24.95" hidden="1" customHeight="1" x14ac:dyDescent="0.2">
      <c r="B97" s="103"/>
      <c r="D97" s="104" t="s">
        <v>98</v>
      </c>
      <c r="E97" s="105"/>
      <c r="F97" s="105"/>
      <c r="G97" s="105"/>
      <c r="H97" s="105"/>
      <c r="I97" s="105"/>
      <c r="J97" s="106">
        <f>J124</f>
        <v>0</v>
      </c>
      <c r="L97" s="103"/>
    </row>
    <row r="98" spans="2:12" s="9" customFormat="1" ht="19.899999999999999" hidden="1" customHeight="1" x14ac:dyDescent="0.2">
      <c r="B98" s="107"/>
      <c r="D98" s="108" t="s">
        <v>99</v>
      </c>
      <c r="E98" s="109"/>
      <c r="F98" s="109"/>
      <c r="G98" s="109"/>
      <c r="H98" s="109"/>
      <c r="I98" s="109"/>
      <c r="J98" s="110">
        <f>J125</f>
        <v>0</v>
      </c>
      <c r="L98" s="107"/>
    </row>
    <row r="99" spans="2:12" s="9" customFormat="1" ht="19.899999999999999" hidden="1" customHeight="1" x14ac:dyDescent="0.2">
      <c r="B99" s="107"/>
      <c r="D99" s="108" t="s">
        <v>100</v>
      </c>
      <c r="E99" s="109"/>
      <c r="F99" s="109"/>
      <c r="G99" s="109"/>
      <c r="H99" s="109"/>
      <c r="I99" s="109"/>
      <c r="J99" s="110">
        <f>J148</f>
        <v>0</v>
      </c>
      <c r="L99" s="107"/>
    </row>
    <row r="100" spans="2:12" s="9" customFormat="1" ht="19.899999999999999" hidden="1" customHeight="1" x14ac:dyDescent="0.2">
      <c r="B100" s="107"/>
      <c r="D100" s="108" t="s">
        <v>102</v>
      </c>
      <c r="E100" s="109"/>
      <c r="F100" s="109"/>
      <c r="G100" s="109"/>
      <c r="H100" s="109"/>
      <c r="I100" s="109"/>
      <c r="J100" s="110">
        <f>J155</f>
        <v>0</v>
      </c>
      <c r="L100" s="107"/>
    </row>
    <row r="101" spans="2:12" s="9" customFormat="1" ht="19.899999999999999" hidden="1" customHeight="1" x14ac:dyDescent="0.2">
      <c r="B101" s="107"/>
      <c r="D101" s="108" t="s">
        <v>103</v>
      </c>
      <c r="E101" s="109"/>
      <c r="F101" s="109"/>
      <c r="G101" s="109"/>
      <c r="H101" s="109"/>
      <c r="I101" s="109"/>
      <c r="J101" s="110">
        <f>J161</f>
        <v>0</v>
      </c>
      <c r="L101" s="107"/>
    </row>
    <row r="102" spans="2:12" s="9" customFormat="1" ht="19.899999999999999" hidden="1" customHeight="1" x14ac:dyDescent="0.2">
      <c r="B102" s="107"/>
      <c r="D102" s="108" t="s">
        <v>104</v>
      </c>
      <c r="E102" s="109"/>
      <c r="F102" s="109"/>
      <c r="G102" s="109"/>
      <c r="H102" s="109"/>
      <c r="I102" s="109"/>
      <c r="J102" s="110">
        <f>J173</f>
        <v>0</v>
      </c>
      <c r="L102" s="107"/>
    </row>
    <row r="103" spans="2:12" s="8" customFormat="1" ht="24.95" hidden="1" customHeight="1" x14ac:dyDescent="0.2">
      <c r="B103" s="103"/>
      <c r="D103" s="104" t="s">
        <v>105</v>
      </c>
      <c r="E103" s="105"/>
      <c r="F103" s="105"/>
      <c r="G103" s="105"/>
      <c r="H103" s="105"/>
      <c r="I103" s="105"/>
      <c r="J103" s="106">
        <f>J175</f>
        <v>0</v>
      </c>
      <c r="L103" s="103"/>
    </row>
    <row r="104" spans="2:12" s="1" customFormat="1" ht="21.75" hidden="1" customHeight="1" x14ac:dyDescent="0.2">
      <c r="B104" s="31"/>
      <c r="L104" s="31"/>
    </row>
    <row r="105" spans="2:12" s="1" customFormat="1" ht="6.95" hidden="1" customHeight="1" x14ac:dyDescent="0.2">
      <c r="B105" s="43"/>
      <c r="C105" s="44"/>
      <c r="D105" s="44"/>
      <c r="E105" s="44"/>
      <c r="F105" s="44"/>
      <c r="G105" s="44"/>
      <c r="H105" s="44"/>
      <c r="I105" s="44"/>
      <c r="J105" s="44"/>
      <c r="K105" s="44"/>
      <c r="L105" s="31"/>
    </row>
    <row r="106" spans="2:12" hidden="1" x14ac:dyDescent="0.2"/>
    <row r="107" spans="2:12" hidden="1" x14ac:dyDescent="0.2"/>
    <row r="108" spans="2:12" hidden="1" x14ac:dyDescent="0.2"/>
    <row r="109" spans="2:12" s="1" customFormat="1" ht="6.95" customHeight="1" x14ac:dyDescent="0.2">
      <c r="B109" s="45"/>
      <c r="C109" s="46"/>
      <c r="D109" s="46"/>
      <c r="E109" s="46"/>
      <c r="F109" s="46"/>
      <c r="G109" s="46"/>
      <c r="H109" s="46"/>
      <c r="I109" s="46"/>
      <c r="J109" s="46"/>
      <c r="K109" s="46"/>
      <c r="L109" s="31"/>
    </row>
    <row r="110" spans="2:12" s="1" customFormat="1" ht="24.95" customHeight="1" x14ac:dyDescent="0.2">
      <c r="B110" s="31"/>
      <c r="C110" s="20" t="s">
        <v>106</v>
      </c>
      <c r="L110" s="31"/>
    </row>
    <row r="111" spans="2:12" s="1" customFormat="1" ht="6.95" customHeight="1" x14ac:dyDescent="0.2">
      <c r="B111" s="31"/>
      <c r="L111" s="31"/>
    </row>
    <row r="112" spans="2:12" s="1" customFormat="1" ht="12" customHeight="1" x14ac:dyDescent="0.2">
      <c r="B112" s="31"/>
      <c r="C112" s="26" t="s">
        <v>15</v>
      </c>
      <c r="L112" s="31"/>
    </row>
    <row r="113" spans="2:65" s="1" customFormat="1" ht="16.5" customHeight="1" x14ac:dyDescent="0.2">
      <c r="B113" s="31"/>
      <c r="E113" s="222" t="str">
        <f>E7</f>
        <v>Benešov - chodník Nová Pražská - Mendelova</v>
      </c>
      <c r="F113" s="223"/>
      <c r="G113" s="223"/>
      <c r="H113" s="223"/>
      <c r="L113" s="31"/>
    </row>
    <row r="114" spans="2:65" s="1" customFormat="1" ht="12" customHeight="1" x14ac:dyDescent="0.2">
      <c r="B114" s="31"/>
      <c r="C114" s="26" t="s">
        <v>91</v>
      </c>
      <c r="L114" s="31"/>
    </row>
    <row r="115" spans="2:65" s="1" customFormat="1" ht="16.5" customHeight="1" x14ac:dyDescent="0.2">
      <c r="B115" s="31"/>
      <c r="E115" s="212" t="str">
        <f>E9</f>
        <v>2 - Vchody do domů čp. 1712 a 1716</v>
      </c>
      <c r="F115" s="221"/>
      <c r="G115" s="221"/>
      <c r="H115" s="221"/>
      <c r="L115" s="31"/>
    </row>
    <row r="116" spans="2:65" s="1" customFormat="1" ht="6.95" customHeight="1" x14ac:dyDescent="0.2">
      <c r="B116" s="31"/>
      <c r="L116" s="31"/>
    </row>
    <row r="117" spans="2:65" s="1" customFormat="1" ht="12" customHeight="1" x14ac:dyDescent="0.2">
      <c r="B117" s="31"/>
      <c r="C117" s="26" t="s">
        <v>19</v>
      </c>
      <c r="F117" s="24" t="str">
        <f>F12</f>
        <v xml:space="preserve"> </v>
      </c>
      <c r="I117" s="26" t="s">
        <v>21</v>
      </c>
      <c r="J117" s="51" t="str">
        <f>IF(J12="","",J12)</f>
        <v>26. 7. 2022</v>
      </c>
      <c r="L117" s="31"/>
    </row>
    <row r="118" spans="2:65" s="1" customFormat="1" ht="6.95" customHeight="1" x14ac:dyDescent="0.2">
      <c r="B118" s="31"/>
      <c r="L118" s="31"/>
    </row>
    <row r="119" spans="2:65" s="1" customFormat="1" ht="15.2" customHeight="1" x14ac:dyDescent="0.2">
      <c r="B119" s="31"/>
      <c r="C119" s="26" t="s">
        <v>23</v>
      </c>
      <c r="F119" s="24" t="str">
        <f>E15</f>
        <v xml:space="preserve"> </v>
      </c>
      <c r="I119" s="26" t="s">
        <v>28</v>
      </c>
      <c r="J119" s="29" t="str">
        <f>E21</f>
        <v xml:space="preserve"> </v>
      </c>
      <c r="L119" s="31"/>
    </row>
    <row r="120" spans="2:65" s="1" customFormat="1" ht="15.2" customHeight="1" x14ac:dyDescent="0.2">
      <c r="B120" s="31"/>
      <c r="C120" s="26" t="s">
        <v>26</v>
      </c>
      <c r="F120" s="24" t="str">
        <f>IF(E18="","",E18)</f>
        <v>Vyplň údaj</v>
      </c>
      <c r="I120" s="26" t="s">
        <v>30</v>
      </c>
      <c r="J120" s="29" t="str">
        <f>E24</f>
        <v xml:space="preserve"> </v>
      </c>
      <c r="L120" s="31"/>
    </row>
    <row r="121" spans="2:65" s="1" customFormat="1" ht="10.35" customHeight="1" x14ac:dyDescent="0.2">
      <c r="B121" s="31"/>
      <c r="L121" s="31"/>
    </row>
    <row r="122" spans="2:65" s="10" customFormat="1" ht="29.25" customHeight="1" x14ac:dyDescent="0.2">
      <c r="B122" s="111"/>
      <c r="C122" s="112" t="s">
        <v>107</v>
      </c>
      <c r="D122" s="113" t="s">
        <v>57</v>
      </c>
      <c r="E122" s="113" t="s">
        <v>53</v>
      </c>
      <c r="F122" s="113" t="s">
        <v>54</v>
      </c>
      <c r="G122" s="113" t="s">
        <v>108</v>
      </c>
      <c r="H122" s="113" t="s">
        <v>109</v>
      </c>
      <c r="I122" s="113" t="s">
        <v>110</v>
      </c>
      <c r="J122" s="114" t="s">
        <v>95</v>
      </c>
      <c r="K122" s="115" t="s">
        <v>111</v>
      </c>
      <c r="L122" s="111"/>
      <c r="M122" s="58" t="s">
        <v>1</v>
      </c>
      <c r="N122" s="59" t="s">
        <v>36</v>
      </c>
      <c r="O122" s="59" t="s">
        <v>112</v>
      </c>
      <c r="P122" s="59" t="s">
        <v>113</v>
      </c>
      <c r="Q122" s="59" t="s">
        <v>114</v>
      </c>
      <c r="R122" s="59" t="s">
        <v>115</v>
      </c>
      <c r="S122" s="59" t="s">
        <v>116</v>
      </c>
      <c r="T122" s="60" t="s">
        <v>117</v>
      </c>
    </row>
    <row r="123" spans="2:65" s="1" customFormat="1" ht="22.9" customHeight="1" x14ac:dyDescent="0.25">
      <c r="B123" s="31"/>
      <c r="C123" s="63" t="s">
        <v>118</v>
      </c>
      <c r="J123" s="116">
        <f>BK123</f>
        <v>0</v>
      </c>
      <c r="L123" s="31"/>
      <c r="M123" s="61"/>
      <c r="N123" s="52"/>
      <c r="O123" s="52"/>
      <c r="P123" s="117">
        <f>P124+P175</f>
        <v>0</v>
      </c>
      <c r="Q123" s="52"/>
      <c r="R123" s="117">
        <f>R124+R175</f>
        <v>50.321171</v>
      </c>
      <c r="S123" s="52"/>
      <c r="T123" s="118">
        <f>T124+T175</f>
        <v>53.195</v>
      </c>
      <c r="AT123" s="16" t="s">
        <v>71</v>
      </c>
      <c r="AU123" s="16" t="s">
        <v>97</v>
      </c>
      <c r="BK123" s="119">
        <f>BK124+BK175</f>
        <v>0</v>
      </c>
    </row>
    <row r="124" spans="2:65" s="11" customFormat="1" ht="25.9" customHeight="1" x14ac:dyDescent="0.2">
      <c r="B124" s="120"/>
      <c r="D124" s="121" t="s">
        <v>71</v>
      </c>
      <c r="E124" s="122" t="s">
        <v>119</v>
      </c>
      <c r="F124" s="122" t="s">
        <v>120</v>
      </c>
      <c r="I124" s="123"/>
      <c r="J124" s="124">
        <f>BK124</f>
        <v>0</v>
      </c>
      <c r="L124" s="120"/>
      <c r="M124" s="125"/>
      <c r="P124" s="126">
        <f>P125+P148+P155+P161+P173</f>
        <v>0</v>
      </c>
      <c r="R124" s="126">
        <f>R125+R148+R155+R161+R173</f>
        <v>50.321171</v>
      </c>
      <c r="T124" s="127">
        <f>T125+T148+T155+T161+T173</f>
        <v>53.195</v>
      </c>
      <c r="AR124" s="121" t="s">
        <v>77</v>
      </c>
      <c r="AT124" s="128" t="s">
        <v>71</v>
      </c>
      <c r="AU124" s="128" t="s">
        <v>72</v>
      </c>
      <c r="AY124" s="121" t="s">
        <v>121</v>
      </c>
      <c r="BK124" s="129">
        <f>BK125+BK148+BK155+BK161+BK173</f>
        <v>0</v>
      </c>
    </row>
    <row r="125" spans="2:65" s="11" customFormat="1" ht="22.9" customHeight="1" x14ac:dyDescent="0.2">
      <c r="B125" s="120"/>
      <c r="D125" s="121" t="s">
        <v>71</v>
      </c>
      <c r="E125" s="130" t="s">
        <v>77</v>
      </c>
      <c r="F125" s="130" t="s">
        <v>122</v>
      </c>
      <c r="I125" s="123"/>
      <c r="J125" s="131">
        <f>BK125</f>
        <v>0</v>
      </c>
      <c r="L125" s="120"/>
      <c r="M125" s="125"/>
      <c r="P125" s="126">
        <f>SUM(P126:P147)</f>
        <v>0</v>
      </c>
      <c r="R125" s="126">
        <f>SUM(R126:R147)</f>
        <v>8.4600000000000009</v>
      </c>
      <c r="T125" s="127">
        <f>SUM(T126:T147)</f>
        <v>53.195</v>
      </c>
      <c r="AR125" s="121" t="s">
        <v>77</v>
      </c>
      <c r="AT125" s="128" t="s">
        <v>71</v>
      </c>
      <c r="AU125" s="128" t="s">
        <v>77</v>
      </c>
      <c r="AY125" s="121" t="s">
        <v>121</v>
      </c>
      <c r="BK125" s="129">
        <f>SUM(BK126:BK147)</f>
        <v>0</v>
      </c>
    </row>
    <row r="126" spans="2:65" s="1" customFormat="1" ht="24.2" customHeight="1" x14ac:dyDescent="0.2">
      <c r="B126" s="31"/>
      <c r="C126" s="132" t="s">
        <v>77</v>
      </c>
      <c r="D126" s="132" t="s">
        <v>123</v>
      </c>
      <c r="E126" s="133" t="s">
        <v>130</v>
      </c>
      <c r="F126" s="134" t="s">
        <v>131</v>
      </c>
      <c r="G126" s="135" t="s">
        <v>126</v>
      </c>
      <c r="H126" s="136">
        <v>18</v>
      </c>
      <c r="I126" s="137"/>
      <c r="J126" s="138">
        <f>ROUND(I126*H126,2)</f>
        <v>0</v>
      </c>
      <c r="K126" s="139"/>
      <c r="L126" s="31"/>
      <c r="M126" s="140" t="s">
        <v>1</v>
      </c>
      <c r="N126" s="141" t="s">
        <v>37</v>
      </c>
      <c r="P126" s="142">
        <f>O126*H126</f>
        <v>0</v>
      </c>
      <c r="Q126" s="142">
        <v>0</v>
      </c>
      <c r="R126" s="142">
        <f>Q126*H126</f>
        <v>0</v>
      </c>
      <c r="S126" s="142">
        <v>0.44</v>
      </c>
      <c r="T126" s="143">
        <f>S126*H126</f>
        <v>7.92</v>
      </c>
      <c r="AR126" s="144" t="s">
        <v>87</v>
      </c>
      <c r="AT126" s="144" t="s">
        <v>123</v>
      </c>
      <c r="AU126" s="144" t="s">
        <v>81</v>
      </c>
      <c r="AY126" s="16" t="s">
        <v>121</v>
      </c>
      <c r="BE126" s="145">
        <f>IF(N126="základní",J126,0)</f>
        <v>0</v>
      </c>
      <c r="BF126" s="145">
        <f>IF(N126="snížená",J126,0)</f>
        <v>0</v>
      </c>
      <c r="BG126" s="145">
        <f>IF(N126="zákl. přenesená",J126,0)</f>
        <v>0</v>
      </c>
      <c r="BH126" s="145">
        <f>IF(N126="sníž. přenesená",J126,0)</f>
        <v>0</v>
      </c>
      <c r="BI126" s="145">
        <f>IF(N126="nulová",J126,0)</f>
        <v>0</v>
      </c>
      <c r="BJ126" s="16" t="s">
        <v>77</v>
      </c>
      <c r="BK126" s="145">
        <f>ROUND(I126*H126,2)</f>
        <v>0</v>
      </c>
      <c r="BL126" s="16" t="s">
        <v>87</v>
      </c>
      <c r="BM126" s="144" t="s">
        <v>343</v>
      </c>
    </row>
    <row r="127" spans="2:65" s="12" customFormat="1" x14ac:dyDescent="0.2">
      <c r="B127" s="146"/>
      <c r="D127" s="147" t="s">
        <v>128</v>
      </c>
      <c r="E127" s="148" t="s">
        <v>1</v>
      </c>
      <c r="F127" s="149" t="s">
        <v>344</v>
      </c>
      <c r="H127" s="150">
        <v>18</v>
      </c>
      <c r="I127" s="151"/>
      <c r="L127" s="146"/>
      <c r="M127" s="152"/>
      <c r="T127" s="153"/>
      <c r="AT127" s="148" t="s">
        <v>128</v>
      </c>
      <c r="AU127" s="148" t="s">
        <v>81</v>
      </c>
      <c r="AV127" s="12" t="s">
        <v>81</v>
      </c>
      <c r="AW127" s="12" t="s">
        <v>29</v>
      </c>
      <c r="AX127" s="12" t="s">
        <v>77</v>
      </c>
      <c r="AY127" s="148" t="s">
        <v>121</v>
      </c>
    </row>
    <row r="128" spans="2:65" s="1" customFormat="1" ht="16.5" customHeight="1" x14ac:dyDescent="0.2">
      <c r="B128" s="31"/>
      <c r="C128" s="132" t="s">
        <v>81</v>
      </c>
      <c r="D128" s="132" t="s">
        <v>123</v>
      </c>
      <c r="E128" s="133" t="s">
        <v>134</v>
      </c>
      <c r="F128" s="134" t="s">
        <v>135</v>
      </c>
      <c r="G128" s="135" t="s">
        <v>126</v>
      </c>
      <c r="H128" s="136">
        <v>18</v>
      </c>
      <c r="I128" s="137"/>
      <c r="J128" s="138">
        <f>ROUND(I128*H128,2)</f>
        <v>0</v>
      </c>
      <c r="K128" s="139"/>
      <c r="L128" s="31"/>
      <c r="M128" s="140" t="s">
        <v>1</v>
      </c>
      <c r="N128" s="141" t="s">
        <v>37</v>
      </c>
      <c r="P128" s="142">
        <f>O128*H128</f>
        <v>0</v>
      </c>
      <c r="Q128" s="142">
        <v>0</v>
      </c>
      <c r="R128" s="142">
        <f>Q128*H128</f>
        <v>0</v>
      </c>
      <c r="S128" s="142">
        <v>0.22</v>
      </c>
      <c r="T128" s="143">
        <f>S128*H128</f>
        <v>3.96</v>
      </c>
      <c r="AR128" s="144" t="s">
        <v>87</v>
      </c>
      <c r="AT128" s="144" t="s">
        <v>123</v>
      </c>
      <c r="AU128" s="144" t="s">
        <v>81</v>
      </c>
      <c r="AY128" s="16" t="s">
        <v>121</v>
      </c>
      <c r="BE128" s="145">
        <f>IF(N128="základní",J128,0)</f>
        <v>0</v>
      </c>
      <c r="BF128" s="145">
        <f>IF(N128="snížená",J128,0)</f>
        <v>0</v>
      </c>
      <c r="BG128" s="145">
        <f>IF(N128="zákl. přenesená",J128,0)</f>
        <v>0</v>
      </c>
      <c r="BH128" s="145">
        <f>IF(N128="sníž. přenesená",J128,0)</f>
        <v>0</v>
      </c>
      <c r="BI128" s="145">
        <f>IF(N128="nulová",J128,0)</f>
        <v>0</v>
      </c>
      <c r="BJ128" s="16" t="s">
        <v>77</v>
      </c>
      <c r="BK128" s="145">
        <f>ROUND(I128*H128,2)</f>
        <v>0</v>
      </c>
      <c r="BL128" s="16" t="s">
        <v>87</v>
      </c>
      <c r="BM128" s="144" t="s">
        <v>345</v>
      </c>
    </row>
    <row r="129" spans="2:65" s="1" customFormat="1" ht="24.2" customHeight="1" x14ac:dyDescent="0.2">
      <c r="B129" s="31"/>
      <c r="C129" s="132" t="s">
        <v>84</v>
      </c>
      <c r="D129" s="132" t="s">
        <v>123</v>
      </c>
      <c r="E129" s="133" t="s">
        <v>346</v>
      </c>
      <c r="F129" s="134" t="s">
        <v>347</v>
      </c>
      <c r="G129" s="135" t="s">
        <v>126</v>
      </c>
      <c r="H129" s="136">
        <v>48</v>
      </c>
      <c r="I129" s="137"/>
      <c r="J129" s="138">
        <f>ROUND(I129*H129,2)</f>
        <v>0</v>
      </c>
      <c r="K129" s="139"/>
      <c r="L129" s="31"/>
      <c r="M129" s="140" t="s">
        <v>1</v>
      </c>
      <c r="N129" s="141" t="s">
        <v>37</v>
      </c>
      <c r="P129" s="142">
        <f>O129*H129</f>
        <v>0</v>
      </c>
      <c r="Q129" s="142">
        <v>0</v>
      </c>
      <c r="R129" s="142">
        <f>Q129*H129</f>
        <v>0</v>
      </c>
      <c r="S129" s="142">
        <v>0.44</v>
      </c>
      <c r="T129" s="143">
        <f>S129*H129</f>
        <v>21.12</v>
      </c>
      <c r="AR129" s="144" t="s">
        <v>87</v>
      </c>
      <c r="AT129" s="144" t="s">
        <v>123</v>
      </c>
      <c r="AU129" s="144" t="s">
        <v>81</v>
      </c>
      <c r="AY129" s="16" t="s">
        <v>121</v>
      </c>
      <c r="BE129" s="145">
        <f>IF(N129="základní",J129,0)</f>
        <v>0</v>
      </c>
      <c r="BF129" s="145">
        <f>IF(N129="snížená",J129,0)</f>
        <v>0</v>
      </c>
      <c r="BG129" s="145">
        <f>IF(N129="zákl. přenesená",J129,0)</f>
        <v>0</v>
      </c>
      <c r="BH129" s="145">
        <f>IF(N129="sníž. přenesená",J129,0)</f>
        <v>0</v>
      </c>
      <c r="BI129" s="145">
        <f>IF(N129="nulová",J129,0)</f>
        <v>0</v>
      </c>
      <c r="BJ129" s="16" t="s">
        <v>77</v>
      </c>
      <c r="BK129" s="145">
        <f>ROUND(I129*H129,2)</f>
        <v>0</v>
      </c>
      <c r="BL129" s="16" t="s">
        <v>87</v>
      </c>
      <c r="BM129" s="144" t="s">
        <v>348</v>
      </c>
    </row>
    <row r="130" spans="2:65" s="12" customFormat="1" x14ac:dyDescent="0.2">
      <c r="B130" s="146"/>
      <c r="D130" s="147" t="s">
        <v>128</v>
      </c>
      <c r="E130" s="148" t="s">
        <v>1</v>
      </c>
      <c r="F130" s="149" t="s">
        <v>349</v>
      </c>
      <c r="H130" s="150">
        <v>66</v>
      </c>
      <c r="I130" s="151"/>
      <c r="L130" s="146"/>
      <c r="M130" s="152"/>
      <c r="T130" s="153"/>
      <c r="AT130" s="148" t="s">
        <v>128</v>
      </c>
      <c r="AU130" s="148" t="s">
        <v>81</v>
      </c>
      <c r="AV130" s="12" t="s">
        <v>81</v>
      </c>
      <c r="AW130" s="12" t="s">
        <v>29</v>
      </c>
      <c r="AX130" s="12" t="s">
        <v>72</v>
      </c>
      <c r="AY130" s="148" t="s">
        <v>121</v>
      </c>
    </row>
    <row r="131" spans="2:65" s="12" customFormat="1" x14ac:dyDescent="0.2">
      <c r="B131" s="146"/>
      <c r="D131" s="147" t="s">
        <v>128</v>
      </c>
      <c r="E131" s="148" t="s">
        <v>1</v>
      </c>
      <c r="F131" s="149" t="s">
        <v>142</v>
      </c>
      <c r="H131" s="150">
        <v>-18</v>
      </c>
      <c r="I131" s="151"/>
      <c r="L131" s="146"/>
      <c r="M131" s="152"/>
      <c r="T131" s="153"/>
      <c r="AT131" s="148" t="s">
        <v>128</v>
      </c>
      <c r="AU131" s="148" t="s">
        <v>81</v>
      </c>
      <c r="AV131" s="12" t="s">
        <v>81</v>
      </c>
      <c r="AW131" s="12" t="s">
        <v>29</v>
      </c>
      <c r="AX131" s="12" t="s">
        <v>72</v>
      </c>
      <c r="AY131" s="148" t="s">
        <v>121</v>
      </c>
    </row>
    <row r="132" spans="2:65" s="13" customFormat="1" x14ac:dyDescent="0.2">
      <c r="B132" s="154"/>
      <c r="D132" s="147" t="s">
        <v>128</v>
      </c>
      <c r="E132" s="155" t="s">
        <v>1</v>
      </c>
      <c r="F132" s="156" t="s">
        <v>143</v>
      </c>
      <c r="H132" s="157">
        <v>48</v>
      </c>
      <c r="I132" s="158"/>
      <c r="L132" s="154"/>
      <c r="M132" s="159"/>
      <c r="T132" s="160"/>
      <c r="AT132" s="155" t="s">
        <v>128</v>
      </c>
      <c r="AU132" s="155" t="s">
        <v>81</v>
      </c>
      <c r="AV132" s="13" t="s">
        <v>87</v>
      </c>
      <c r="AW132" s="13" t="s">
        <v>29</v>
      </c>
      <c r="AX132" s="13" t="s">
        <v>77</v>
      </c>
      <c r="AY132" s="155" t="s">
        <v>121</v>
      </c>
    </row>
    <row r="133" spans="2:65" s="1" customFormat="1" ht="24.2" customHeight="1" x14ac:dyDescent="0.2">
      <c r="B133" s="31"/>
      <c r="C133" s="132" t="s">
        <v>87</v>
      </c>
      <c r="D133" s="132" t="s">
        <v>123</v>
      </c>
      <c r="E133" s="133" t="s">
        <v>350</v>
      </c>
      <c r="F133" s="134" t="s">
        <v>351</v>
      </c>
      <c r="G133" s="135" t="s">
        <v>126</v>
      </c>
      <c r="H133" s="136">
        <v>48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37</v>
      </c>
      <c r="P133" s="142">
        <f>O133*H133</f>
        <v>0</v>
      </c>
      <c r="Q133" s="142">
        <v>0</v>
      </c>
      <c r="R133" s="142">
        <f>Q133*H133</f>
        <v>0</v>
      </c>
      <c r="S133" s="142">
        <v>0.22</v>
      </c>
      <c r="T133" s="143">
        <f>S133*H133</f>
        <v>10.56</v>
      </c>
      <c r="AR133" s="144" t="s">
        <v>87</v>
      </c>
      <c r="AT133" s="144" t="s">
        <v>123</v>
      </c>
      <c r="AU133" s="144" t="s">
        <v>81</v>
      </c>
      <c r="AY133" s="16" t="s">
        <v>121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77</v>
      </c>
      <c r="BK133" s="145">
        <f>ROUND(I133*H133,2)</f>
        <v>0</v>
      </c>
      <c r="BL133" s="16" t="s">
        <v>87</v>
      </c>
      <c r="BM133" s="144" t="s">
        <v>352</v>
      </c>
    </row>
    <row r="134" spans="2:65" s="1" customFormat="1" ht="16.5" customHeight="1" x14ac:dyDescent="0.2">
      <c r="B134" s="31"/>
      <c r="C134" s="132" t="s">
        <v>144</v>
      </c>
      <c r="D134" s="132" t="s">
        <v>123</v>
      </c>
      <c r="E134" s="133" t="s">
        <v>150</v>
      </c>
      <c r="F134" s="134" t="s">
        <v>151</v>
      </c>
      <c r="G134" s="135" t="s">
        <v>152</v>
      </c>
      <c r="H134" s="136">
        <v>47</v>
      </c>
      <c r="I134" s="137"/>
      <c r="J134" s="138">
        <f>ROUND(I134*H134,2)</f>
        <v>0</v>
      </c>
      <c r="K134" s="139"/>
      <c r="L134" s="31"/>
      <c r="M134" s="140" t="s">
        <v>1</v>
      </c>
      <c r="N134" s="141" t="s">
        <v>37</v>
      </c>
      <c r="P134" s="142">
        <f>O134*H134</f>
        <v>0</v>
      </c>
      <c r="Q134" s="142">
        <v>0</v>
      </c>
      <c r="R134" s="142">
        <f>Q134*H134</f>
        <v>0</v>
      </c>
      <c r="S134" s="142">
        <v>0.20499999999999999</v>
      </c>
      <c r="T134" s="143">
        <f>S134*H134</f>
        <v>9.6349999999999998</v>
      </c>
      <c r="AR134" s="144" t="s">
        <v>87</v>
      </c>
      <c r="AT134" s="144" t="s">
        <v>123</v>
      </c>
      <c r="AU134" s="144" t="s">
        <v>81</v>
      </c>
      <c r="AY134" s="16" t="s">
        <v>121</v>
      </c>
      <c r="BE134" s="145">
        <f>IF(N134="základní",J134,0)</f>
        <v>0</v>
      </c>
      <c r="BF134" s="145">
        <f>IF(N134="snížená",J134,0)</f>
        <v>0</v>
      </c>
      <c r="BG134" s="145">
        <f>IF(N134="zákl. přenesená",J134,0)</f>
        <v>0</v>
      </c>
      <c r="BH134" s="145">
        <f>IF(N134="sníž. přenesená",J134,0)</f>
        <v>0</v>
      </c>
      <c r="BI134" s="145">
        <f>IF(N134="nulová",J134,0)</f>
        <v>0</v>
      </c>
      <c r="BJ134" s="16" t="s">
        <v>77</v>
      </c>
      <c r="BK134" s="145">
        <f>ROUND(I134*H134,2)</f>
        <v>0</v>
      </c>
      <c r="BL134" s="16" t="s">
        <v>87</v>
      </c>
      <c r="BM134" s="144" t="s">
        <v>353</v>
      </c>
    </row>
    <row r="135" spans="2:65" s="12" customFormat="1" x14ac:dyDescent="0.2">
      <c r="B135" s="146"/>
      <c r="D135" s="147" t="s">
        <v>128</v>
      </c>
      <c r="E135" s="148" t="s">
        <v>1</v>
      </c>
      <c r="F135" s="149" t="s">
        <v>354</v>
      </c>
      <c r="H135" s="150">
        <v>47</v>
      </c>
      <c r="I135" s="151"/>
      <c r="L135" s="146"/>
      <c r="M135" s="152"/>
      <c r="T135" s="153"/>
      <c r="AT135" s="148" t="s">
        <v>128</v>
      </c>
      <c r="AU135" s="148" t="s">
        <v>81</v>
      </c>
      <c r="AV135" s="12" t="s">
        <v>81</v>
      </c>
      <c r="AW135" s="12" t="s">
        <v>29</v>
      </c>
      <c r="AX135" s="12" t="s">
        <v>77</v>
      </c>
      <c r="AY135" s="148" t="s">
        <v>121</v>
      </c>
    </row>
    <row r="136" spans="2:65" s="1" customFormat="1" ht="24.2" customHeight="1" x14ac:dyDescent="0.2">
      <c r="B136" s="31"/>
      <c r="C136" s="132" t="s">
        <v>149</v>
      </c>
      <c r="D136" s="132" t="s">
        <v>123</v>
      </c>
      <c r="E136" s="133" t="s">
        <v>156</v>
      </c>
      <c r="F136" s="134" t="s">
        <v>157</v>
      </c>
      <c r="G136" s="135" t="s">
        <v>158</v>
      </c>
      <c r="H136" s="136">
        <v>2.82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37</v>
      </c>
      <c r="P136" s="142">
        <f>O136*H136</f>
        <v>0</v>
      </c>
      <c r="Q136" s="142">
        <v>0</v>
      </c>
      <c r="R136" s="142">
        <f>Q136*H136</f>
        <v>0</v>
      </c>
      <c r="S136" s="142">
        <v>0</v>
      </c>
      <c r="T136" s="143">
        <f>S136*H136</f>
        <v>0</v>
      </c>
      <c r="AR136" s="144" t="s">
        <v>87</v>
      </c>
      <c r="AT136" s="144" t="s">
        <v>123</v>
      </c>
      <c r="AU136" s="144" t="s">
        <v>81</v>
      </c>
      <c r="AY136" s="16" t="s">
        <v>121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77</v>
      </c>
      <c r="BK136" s="145">
        <f>ROUND(I136*H136,2)</f>
        <v>0</v>
      </c>
      <c r="BL136" s="16" t="s">
        <v>87</v>
      </c>
      <c r="BM136" s="144" t="s">
        <v>355</v>
      </c>
    </row>
    <row r="137" spans="2:65" s="12" customFormat="1" x14ac:dyDescent="0.2">
      <c r="B137" s="146"/>
      <c r="D137" s="147" t="s">
        <v>128</v>
      </c>
      <c r="E137" s="148" t="s">
        <v>1</v>
      </c>
      <c r="F137" s="149" t="s">
        <v>356</v>
      </c>
      <c r="H137" s="150">
        <v>2.82</v>
      </c>
      <c r="I137" s="151"/>
      <c r="L137" s="146"/>
      <c r="M137" s="152"/>
      <c r="T137" s="153"/>
      <c r="AT137" s="148" t="s">
        <v>128</v>
      </c>
      <c r="AU137" s="148" t="s">
        <v>81</v>
      </c>
      <c r="AV137" s="12" t="s">
        <v>81</v>
      </c>
      <c r="AW137" s="12" t="s">
        <v>29</v>
      </c>
      <c r="AX137" s="12" t="s">
        <v>77</v>
      </c>
      <c r="AY137" s="148" t="s">
        <v>121</v>
      </c>
    </row>
    <row r="138" spans="2:65" s="1" customFormat="1" ht="37.9" customHeight="1" x14ac:dyDescent="0.2">
      <c r="B138" s="31"/>
      <c r="C138" s="132" t="s">
        <v>155</v>
      </c>
      <c r="D138" s="132" t="s">
        <v>123</v>
      </c>
      <c r="E138" s="133" t="s">
        <v>357</v>
      </c>
      <c r="F138" s="134" t="s">
        <v>358</v>
      </c>
      <c r="G138" s="135" t="s">
        <v>158</v>
      </c>
      <c r="H138" s="136">
        <v>2.82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37</v>
      </c>
      <c r="P138" s="142">
        <f>O138*H138</f>
        <v>0</v>
      </c>
      <c r="Q138" s="142">
        <v>0</v>
      </c>
      <c r="R138" s="142">
        <f>Q138*H138</f>
        <v>0</v>
      </c>
      <c r="S138" s="142">
        <v>0</v>
      </c>
      <c r="T138" s="143">
        <f>S138*H138</f>
        <v>0</v>
      </c>
      <c r="AR138" s="144" t="s">
        <v>87</v>
      </c>
      <c r="AT138" s="144" t="s">
        <v>123</v>
      </c>
      <c r="AU138" s="144" t="s">
        <v>81</v>
      </c>
      <c r="AY138" s="16" t="s">
        <v>121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77</v>
      </c>
      <c r="BK138" s="145">
        <f>ROUND(I138*H138,2)</f>
        <v>0</v>
      </c>
      <c r="BL138" s="16" t="s">
        <v>87</v>
      </c>
      <c r="BM138" s="144" t="s">
        <v>359</v>
      </c>
    </row>
    <row r="139" spans="2:65" s="1" customFormat="1" ht="16.5" customHeight="1" x14ac:dyDescent="0.2">
      <c r="B139" s="31"/>
      <c r="C139" s="132" t="s">
        <v>161</v>
      </c>
      <c r="D139" s="132" t="s">
        <v>123</v>
      </c>
      <c r="E139" s="133" t="s">
        <v>166</v>
      </c>
      <c r="F139" s="134" t="s">
        <v>167</v>
      </c>
      <c r="G139" s="135" t="s">
        <v>158</v>
      </c>
      <c r="H139" s="136">
        <v>2.82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37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87</v>
      </c>
      <c r="AT139" s="144" t="s">
        <v>123</v>
      </c>
      <c r="AU139" s="144" t="s">
        <v>81</v>
      </c>
      <c r="AY139" s="16" t="s">
        <v>121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77</v>
      </c>
      <c r="BK139" s="145">
        <f>ROUND(I139*H139,2)</f>
        <v>0</v>
      </c>
      <c r="BL139" s="16" t="s">
        <v>87</v>
      </c>
      <c r="BM139" s="144" t="s">
        <v>360</v>
      </c>
    </row>
    <row r="140" spans="2:65" s="1" customFormat="1" ht="24.2" customHeight="1" x14ac:dyDescent="0.2">
      <c r="B140" s="31"/>
      <c r="C140" s="132" t="s">
        <v>165</v>
      </c>
      <c r="D140" s="132" t="s">
        <v>123</v>
      </c>
      <c r="E140" s="133" t="s">
        <v>170</v>
      </c>
      <c r="F140" s="134" t="s">
        <v>171</v>
      </c>
      <c r="G140" s="135" t="s">
        <v>126</v>
      </c>
      <c r="H140" s="136">
        <v>79.2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37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87</v>
      </c>
      <c r="AT140" s="144" t="s">
        <v>123</v>
      </c>
      <c r="AU140" s="144" t="s">
        <v>81</v>
      </c>
      <c r="AY140" s="16" t="s">
        <v>121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77</v>
      </c>
      <c r="BK140" s="145">
        <f>ROUND(I140*H140,2)</f>
        <v>0</v>
      </c>
      <c r="BL140" s="16" t="s">
        <v>87</v>
      </c>
      <c r="BM140" s="144" t="s">
        <v>361</v>
      </c>
    </row>
    <row r="141" spans="2:65" s="12" customFormat="1" x14ac:dyDescent="0.2">
      <c r="B141" s="146"/>
      <c r="D141" s="147" t="s">
        <v>128</v>
      </c>
      <c r="E141" s="148" t="s">
        <v>1</v>
      </c>
      <c r="F141" s="149" t="s">
        <v>362</v>
      </c>
      <c r="H141" s="150">
        <v>79.2</v>
      </c>
      <c r="I141" s="151"/>
      <c r="L141" s="146"/>
      <c r="M141" s="152"/>
      <c r="T141" s="153"/>
      <c r="AT141" s="148" t="s">
        <v>128</v>
      </c>
      <c r="AU141" s="148" t="s">
        <v>81</v>
      </c>
      <c r="AV141" s="12" t="s">
        <v>81</v>
      </c>
      <c r="AW141" s="12" t="s">
        <v>29</v>
      </c>
      <c r="AX141" s="12" t="s">
        <v>77</v>
      </c>
      <c r="AY141" s="148" t="s">
        <v>121</v>
      </c>
    </row>
    <row r="142" spans="2:65" s="1" customFormat="1" ht="24.2" customHeight="1" x14ac:dyDescent="0.2">
      <c r="B142" s="31"/>
      <c r="C142" s="132" t="s">
        <v>169</v>
      </c>
      <c r="D142" s="132" t="s">
        <v>123</v>
      </c>
      <c r="E142" s="133" t="s">
        <v>175</v>
      </c>
      <c r="F142" s="134" t="s">
        <v>176</v>
      </c>
      <c r="G142" s="135" t="s">
        <v>126</v>
      </c>
      <c r="H142" s="136">
        <v>4.7</v>
      </c>
      <c r="I142" s="137"/>
      <c r="J142" s="138">
        <f>ROUND(I142*H142,2)</f>
        <v>0</v>
      </c>
      <c r="K142" s="139"/>
      <c r="L142" s="31"/>
      <c r="M142" s="140" t="s">
        <v>1</v>
      </c>
      <c r="N142" s="141" t="s">
        <v>37</v>
      </c>
      <c r="P142" s="142">
        <f>O142*H142</f>
        <v>0</v>
      </c>
      <c r="Q142" s="142">
        <v>0</v>
      </c>
      <c r="R142" s="142">
        <f>Q142*H142</f>
        <v>0</v>
      </c>
      <c r="S142" s="142">
        <v>0</v>
      </c>
      <c r="T142" s="143">
        <f>S142*H142</f>
        <v>0</v>
      </c>
      <c r="AR142" s="144" t="s">
        <v>87</v>
      </c>
      <c r="AT142" s="144" t="s">
        <v>123</v>
      </c>
      <c r="AU142" s="144" t="s">
        <v>81</v>
      </c>
      <c r="AY142" s="16" t="s">
        <v>121</v>
      </c>
      <c r="BE142" s="145">
        <f>IF(N142="základní",J142,0)</f>
        <v>0</v>
      </c>
      <c r="BF142" s="145">
        <f>IF(N142="snížená",J142,0)</f>
        <v>0</v>
      </c>
      <c r="BG142" s="145">
        <f>IF(N142="zákl. přenesená",J142,0)</f>
        <v>0</v>
      </c>
      <c r="BH142" s="145">
        <f>IF(N142="sníž. přenesená",J142,0)</f>
        <v>0</v>
      </c>
      <c r="BI142" s="145">
        <f>IF(N142="nulová",J142,0)</f>
        <v>0</v>
      </c>
      <c r="BJ142" s="16" t="s">
        <v>77</v>
      </c>
      <c r="BK142" s="145">
        <f>ROUND(I142*H142,2)</f>
        <v>0</v>
      </c>
      <c r="BL142" s="16" t="s">
        <v>87</v>
      </c>
      <c r="BM142" s="144" t="s">
        <v>363</v>
      </c>
    </row>
    <row r="143" spans="2:65" s="12" customFormat="1" x14ac:dyDescent="0.2">
      <c r="B143" s="146"/>
      <c r="D143" s="147" t="s">
        <v>128</v>
      </c>
      <c r="E143" s="148" t="s">
        <v>1</v>
      </c>
      <c r="F143" s="149" t="s">
        <v>364</v>
      </c>
      <c r="H143" s="150">
        <v>4.7</v>
      </c>
      <c r="I143" s="151"/>
      <c r="L143" s="146"/>
      <c r="M143" s="152"/>
      <c r="T143" s="153"/>
      <c r="AT143" s="148" t="s">
        <v>128</v>
      </c>
      <c r="AU143" s="148" t="s">
        <v>81</v>
      </c>
      <c r="AV143" s="12" t="s">
        <v>81</v>
      </c>
      <c r="AW143" s="12" t="s">
        <v>29</v>
      </c>
      <c r="AX143" s="12" t="s">
        <v>77</v>
      </c>
      <c r="AY143" s="148" t="s">
        <v>121</v>
      </c>
    </row>
    <row r="144" spans="2:65" s="1" customFormat="1" ht="24.2" customHeight="1" x14ac:dyDescent="0.2">
      <c r="B144" s="31"/>
      <c r="C144" s="132" t="s">
        <v>174</v>
      </c>
      <c r="D144" s="132" t="s">
        <v>123</v>
      </c>
      <c r="E144" s="133" t="s">
        <v>180</v>
      </c>
      <c r="F144" s="134" t="s">
        <v>181</v>
      </c>
      <c r="G144" s="135" t="s">
        <v>126</v>
      </c>
      <c r="H144" s="136">
        <v>42.3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37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87</v>
      </c>
      <c r="AT144" s="144" t="s">
        <v>123</v>
      </c>
      <c r="AU144" s="144" t="s">
        <v>81</v>
      </c>
      <c r="AY144" s="16" t="s">
        <v>121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77</v>
      </c>
      <c r="BK144" s="145">
        <f>ROUND(I144*H144,2)</f>
        <v>0</v>
      </c>
      <c r="BL144" s="16" t="s">
        <v>87</v>
      </c>
      <c r="BM144" s="144" t="s">
        <v>365</v>
      </c>
    </row>
    <row r="145" spans="2:65" s="12" customFormat="1" x14ac:dyDescent="0.2">
      <c r="B145" s="146"/>
      <c r="D145" s="147" t="s">
        <v>128</v>
      </c>
      <c r="E145" s="148" t="s">
        <v>1</v>
      </c>
      <c r="F145" s="149" t="s">
        <v>366</v>
      </c>
      <c r="H145" s="150">
        <v>42.3</v>
      </c>
      <c r="I145" s="151"/>
      <c r="L145" s="146"/>
      <c r="M145" s="152"/>
      <c r="T145" s="153"/>
      <c r="AT145" s="148" t="s">
        <v>128</v>
      </c>
      <c r="AU145" s="148" t="s">
        <v>81</v>
      </c>
      <c r="AV145" s="12" t="s">
        <v>81</v>
      </c>
      <c r="AW145" s="12" t="s">
        <v>29</v>
      </c>
      <c r="AX145" s="12" t="s">
        <v>77</v>
      </c>
      <c r="AY145" s="148" t="s">
        <v>121</v>
      </c>
    </row>
    <row r="146" spans="2:65" s="1" customFormat="1" ht="16.5" customHeight="1" x14ac:dyDescent="0.2">
      <c r="B146" s="31"/>
      <c r="C146" s="161" t="s">
        <v>179</v>
      </c>
      <c r="D146" s="161" t="s">
        <v>185</v>
      </c>
      <c r="E146" s="162" t="s">
        <v>186</v>
      </c>
      <c r="F146" s="163" t="s">
        <v>187</v>
      </c>
      <c r="G146" s="164" t="s">
        <v>188</v>
      </c>
      <c r="H146" s="165">
        <v>8.4600000000000009</v>
      </c>
      <c r="I146" s="166"/>
      <c r="J146" s="167">
        <f>ROUND(I146*H146,2)</f>
        <v>0</v>
      </c>
      <c r="K146" s="168"/>
      <c r="L146" s="169"/>
      <c r="M146" s="170" t="s">
        <v>1</v>
      </c>
      <c r="N146" s="171" t="s">
        <v>37</v>
      </c>
      <c r="P146" s="142">
        <f>O146*H146</f>
        <v>0</v>
      </c>
      <c r="Q146" s="142">
        <v>1</v>
      </c>
      <c r="R146" s="142">
        <f>Q146*H146</f>
        <v>8.4600000000000009</v>
      </c>
      <c r="S146" s="142">
        <v>0</v>
      </c>
      <c r="T146" s="143">
        <f>S146*H146</f>
        <v>0</v>
      </c>
      <c r="AR146" s="144" t="s">
        <v>161</v>
      </c>
      <c r="AT146" s="144" t="s">
        <v>185</v>
      </c>
      <c r="AU146" s="144" t="s">
        <v>81</v>
      </c>
      <c r="AY146" s="16" t="s">
        <v>121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77</v>
      </c>
      <c r="BK146" s="145">
        <f>ROUND(I146*H146,2)</f>
        <v>0</v>
      </c>
      <c r="BL146" s="16" t="s">
        <v>87</v>
      </c>
      <c r="BM146" s="144" t="s">
        <v>367</v>
      </c>
    </row>
    <row r="147" spans="2:65" s="12" customFormat="1" x14ac:dyDescent="0.2">
      <c r="B147" s="146"/>
      <c r="D147" s="147" t="s">
        <v>128</v>
      </c>
      <c r="E147" s="148" t="s">
        <v>1</v>
      </c>
      <c r="F147" s="149" t="s">
        <v>368</v>
      </c>
      <c r="H147" s="150">
        <v>8.4600000000000009</v>
      </c>
      <c r="I147" s="151"/>
      <c r="L147" s="146"/>
      <c r="M147" s="152"/>
      <c r="T147" s="153"/>
      <c r="AT147" s="148" t="s">
        <v>128</v>
      </c>
      <c r="AU147" s="148" t="s">
        <v>81</v>
      </c>
      <c r="AV147" s="12" t="s">
        <v>81</v>
      </c>
      <c r="AW147" s="12" t="s">
        <v>29</v>
      </c>
      <c r="AX147" s="12" t="s">
        <v>77</v>
      </c>
      <c r="AY147" s="148" t="s">
        <v>121</v>
      </c>
    </row>
    <row r="148" spans="2:65" s="11" customFormat="1" ht="22.9" customHeight="1" x14ac:dyDescent="0.2">
      <c r="B148" s="120"/>
      <c r="D148" s="121" t="s">
        <v>71</v>
      </c>
      <c r="E148" s="130" t="s">
        <v>144</v>
      </c>
      <c r="F148" s="130" t="s">
        <v>190</v>
      </c>
      <c r="I148" s="123"/>
      <c r="J148" s="131">
        <f>BK148</f>
        <v>0</v>
      </c>
      <c r="L148" s="120"/>
      <c r="M148" s="125"/>
      <c r="P148" s="126">
        <f>SUM(P149:P154)</f>
        <v>0</v>
      </c>
      <c r="R148" s="126">
        <f>SUM(R149:R154)</f>
        <v>28.746431999999999</v>
      </c>
      <c r="T148" s="127">
        <f>SUM(T149:T154)</f>
        <v>0</v>
      </c>
      <c r="AR148" s="121" t="s">
        <v>77</v>
      </c>
      <c r="AT148" s="128" t="s">
        <v>71</v>
      </c>
      <c r="AU148" s="128" t="s">
        <v>77</v>
      </c>
      <c r="AY148" s="121" t="s">
        <v>121</v>
      </c>
      <c r="BK148" s="129">
        <f>SUM(BK149:BK154)</f>
        <v>0</v>
      </c>
    </row>
    <row r="149" spans="2:65" s="1" customFormat="1" ht="24.2" customHeight="1" x14ac:dyDescent="0.2">
      <c r="B149" s="31"/>
      <c r="C149" s="132" t="s">
        <v>184</v>
      </c>
      <c r="D149" s="132" t="s">
        <v>123</v>
      </c>
      <c r="E149" s="133" t="s">
        <v>192</v>
      </c>
      <c r="F149" s="134" t="s">
        <v>193</v>
      </c>
      <c r="G149" s="135" t="s">
        <v>126</v>
      </c>
      <c r="H149" s="136">
        <v>66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37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87</v>
      </c>
      <c r="AT149" s="144" t="s">
        <v>123</v>
      </c>
      <c r="AU149" s="144" t="s">
        <v>81</v>
      </c>
      <c r="AY149" s="16" t="s">
        <v>121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77</v>
      </c>
      <c r="BK149" s="145">
        <f>ROUND(I149*H149,2)</f>
        <v>0</v>
      </c>
      <c r="BL149" s="16" t="s">
        <v>87</v>
      </c>
      <c r="BM149" s="144" t="s">
        <v>369</v>
      </c>
    </row>
    <row r="150" spans="2:65" s="1" customFormat="1" ht="37.9" customHeight="1" x14ac:dyDescent="0.2">
      <c r="B150" s="31"/>
      <c r="C150" s="132" t="s">
        <v>191</v>
      </c>
      <c r="D150" s="132" t="s">
        <v>123</v>
      </c>
      <c r="E150" s="133" t="s">
        <v>195</v>
      </c>
      <c r="F150" s="134" t="s">
        <v>196</v>
      </c>
      <c r="G150" s="135" t="s">
        <v>126</v>
      </c>
      <c r="H150" s="136">
        <v>79.2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37</v>
      </c>
      <c r="P150" s="142">
        <f>O150*H150</f>
        <v>0</v>
      </c>
      <c r="Q150" s="142">
        <v>0.17726</v>
      </c>
      <c r="R150" s="142">
        <f>Q150*H150</f>
        <v>14.038992</v>
      </c>
      <c r="S150" s="142">
        <v>0</v>
      </c>
      <c r="T150" s="143">
        <f>S150*H150</f>
        <v>0</v>
      </c>
      <c r="AR150" s="144" t="s">
        <v>87</v>
      </c>
      <c r="AT150" s="144" t="s">
        <v>123</v>
      </c>
      <c r="AU150" s="144" t="s">
        <v>81</v>
      </c>
      <c r="AY150" s="16" t="s">
        <v>121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77</v>
      </c>
      <c r="BK150" s="145">
        <f>ROUND(I150*H150,2)</f>
        <v>0</v>
      </c>
      <c r="BL150" s="16" t="s">
        <v>87</v>
      </c>
      <c r="BM150" s="144" t="s">
        <v>370</v>
      </c>
    </row>
    <row r="151" spans="2:65" s="1" customFormat="1" ht="24.2" customHeight="1" x14ac:dyDescent="0.2">
      <c r="B151" s="31"/>
      <c r="C151" s="132" t="s">
        <v>371</v>
      </c>
      <c r="D151" s="132" t="s">
        <v>123</v>
      </c>
      <c r="E151" s="133" t="s">
        <v>372</v>
      </c>
      <c r="F151" s="134" t="s">
        <v>373</v>
      </c>
      <c r="G151" s="135" t="s">
        <v>126</v>
      </c>
      <c r="H151" s="136">
        <v>66</v>
      </c>
      <c r="I151" s="137"/>
      <c r="J151" s="138">
        <f>ROUND(I151*H151,2)</f>
        <v>0</v>
      </c>
      <c r="K151" s="139"/>
      <c r="L151" s="31"/>
      <c r="M151" s="140" t="s">
        <v>1</v>
      </c>
      <c r="N151" s="141" t="s">
        <v>37</v>
      </c>
      <c r="P151" s="142">
        <f>O151*H151</f>
        <v>0</v>
      </c>
      <c r="Q151" s="142">
        <v>8.9219999999999994E-2</v>
      </c>
      <c r="R151" s="142">
        <f>Q151*H151</f>
        <v>5.8885199999999998</v>
      </c>
      <c r="S151" s="142">
        <v>0</v>
      </c>
      <c r="T151" s="143">
        <f>S151*H151</f>
        <v>0</v>
      </c>
      <c r="AR151" s="144" t="s">
        <v>87</v>
      </c>
      <c r="AT151" s="144" t="s">
        <v>123</v>
      </c>
      <c r="AU151" s="144" t="s">
        <v>81</v>
      </c>
      <c r="AY151" s="16" t="s">
        <v>121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77</v>
      </c>
      <c r="BK151" s="145">
        <f>ROUND(I151*H151,2)</f>
        <v>0</v>
      </c>
      <c r="BL151" s="16" t="s">
        <v>87</v>
      </c>
      <c r="BM151" s="144" t="s">
        <v>374</v>
      </c>
    </row>
    <row r="152" spans="2:65" s="1" customFormat="1" ht="21.75" customHeight="1" x14ac:dyDescent="0.2">
      <c r="B152" s="31"/>
      <c r="C152" s="161" t="s">
        <v>220</v>
      </c>
      <c r="D152" s="161" t="s">
        <v>185</v>
      </c>
      <c r="E152" s="162" t="s">
        <v>375</v>
      </c>
      <c r="F152" s="163" t="s">
        <v>376</v>
      </c>
      <c r="G152" s="164" t="s">
        <v>126</v>
      </c>
      <c r="H152" s="165">
        <v>67.319999999999993</v>
      </c>
      <c r="I152" s="166"/>
      <c r="J152" s="167">
        <f>ROUND(I152*H152,2)</f>
        <v>0</v>
      </c>
      <c r="K152" s="168"/>
      <c r="L152" s="169"/>
      <c r="M152" s="170" t="s">
        <v>1</v>
      </c>
      <c r="N152" s="171" t="s">
        <v>37</v>
      </c>
      <c r="P152" s="142">
        <f>O152*H152</f>
        <v>0</v>
      </c>
      <c r="Q152" s="142">
        <v>0.13100000000000001</v>
      </c>
      <c r="R152" s="142">
        <f>Q152*H152</f>
        <v>8.8189200000000003</v>
      </c>
      <c r="S152" s="142">
        <v>0</v>
      </c>
      <c r="T152" s="143">
        <f>S152*H152</f>
        <v>0</v>
      </c>
      <c r="AR152" s="144" t="s">
        <v>161</v>
      </c>
      <c r="AT152" s="144" t="s">
        <v>185</v>
      </c>
      <c r="AU152" s="144" t="s">
        <v>81</v>
      </c>
      <c r="AY152" s="16" t="s">
        <v>121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77</v>
      </c>
      <c r="BK152" s="145">
        <f>ROUND(I152*H152,2)</f>
        <v>0</v>
      </c>
      <c r="BL152" s="16" t="s">
        <v>87</v>
      </c>
      <c r="BM152" s="144" t="s">
        <v>377</v>
      </c>
    </row>
    <row r="153" spans="2:65" s="12" customFormat="1" x14ac:dyDescent="0.2">
      <c r="B153" s="146"/>
      <c r="D153" s="147" t="s">
        <v>128</v>
      </c>
      <c r="E153" s="148" t="s">
        <v>1</v>
      </c>
      <c r="F153" s="149" t="s">
        <v>378</v>
      </c>
      <c r="H153" s="150">
        <v>66</v>
      </c>
      <c r="I153" s="151"/>
      <c r="L153" s="146"/>
      <c r="M153" s="152"/>
      <c r="T153" s="153"/>
      <c r="AT153" s="148" t="s">
        <v>128</v>
      </c>
      <c r="AU153" s="148" t="s">
        <v>81</v>
      </c>
      <c r="AV153" s="12" t="s">
        <v>81</v>
      </c>
      <c r="AW153" s="12" t="s">
        <v>29</v>
      </c>
      <c r="AX153" s="12" t="s">
        <v>77</v>
      </c>
      <c r="AY153" s="148" t="s">
        <v>121</v>
      </c>
    </row>
    <row r="154" spans="2:65" s="12" customFormat="1" x14ac:dyDescent="0.2">
      <c r="B154" s="146"/>
      <c r="D154" s="147" t="s">
        <v>128</v>
      </c>
      <c r="F154" s="149" t="s">
        <v>379</v>
      </c>
      <c r="H154" s="150">
        <v>67.319999999999993</v>
      </c>
      <c r="I154" s="151"/>
      <c r="L154" s="146"/>
      <c r="M154" s="152"/>
      <c r="T154" s="153"/>
      <c r="AT154" s="148" t="s">
        <v>128</v>
      </c>
      <c r="AU154" s="148" t="s">
        <v>81</v>
      </c>
      <c r="AV154" s="12" t="s">
        <v>81</v>
      </c>
      <c r="AW154" s="12" t="s">
        <v>4</v>
      </c>
      <c r="AX154" s="12" t="s">
        <v>77</v>
      </c>
      <c r="AY154" s="148" t="s">
        <v>121</v>
      </c>
    </row>
    <row r="155" spans="2:65" s="11" customFormat="1" ht="22.9" customHeight="1" x14ac:dyDescent="0.2">
      <c r="B155" s="120"/>
      <c r="D155" s="121" t="s">
        <v>71</v>
      </c>
      <c r="E155" s="130" t="s">
        <v>165</v>
      </c>
      <c r="F155" s="130" t="s">
        <v>236</v>
      </c>
      <c r="I155" s="123"/>
      <c r="J155" s="131">
        <f>BK155</f>
        <v>0</v>
      </c>
      <c r="L155" s="120"/>
      <c r="M155" s="125"/>
      <c r="P155" s="126">
        <f>SUM(P156:P160)</f>
        <v>0</v>
      </c>
      <c r="R155" s="126">
        <f>SUM(R156:R160)</f>
        <v>13.114739</v>
      </c>
      <c r="T155" s="127">
        <f>SUM(T156:T160)</f>
        <v>0</v>
      </c>
      <c r="AR155" s="121" t="s">
        <v>77</v>
      </c>
      <c r="AT155" s="128" t="s">
        <v>71</v>
      </c>
      <c r="AU155" s="128" t="s">
        <v>77</v>
      </c>
      <c r="AY155" s="121" t="s">
        <v>121</v>
      </c>
      <c r="BK155" s="129">
        <f>SUM(BK156:BK160)</f>
        <v>0</v>
      </c>
    </row>
    <row r="156" spans="2:65" s="1" customFormat="1" ht="33" customHeight="1" x14ac:dyDescent="0.2">
      <c r="B156" s="31"/>
      <c r="C156" s="132" t="s">
        <v>7</v>
      </c>
      <c r="D156" s="132" t="s">
        <v>123</v>
      </c>
      <c r="E156" s="133" t="s">
        <v>259</v>
      </c>
      <c r="F156" s="134" t="s">
        <v>260</v>
      </c>
      <c r="G156" s="135" t="s">
        <v>152</v>
      </c>
      <c r="H156" s="136">
        <v>47</v>
      </c>
      <c r="I156" s="137"/>
      <c r="J156" s="138">
        <f>ROUND(I156*H156,2)</f>
        <v>0</v>
      </c>
      <c r="K156" s="139"/>
      <c r="L156" s="31"/>
      <c r="M156" s="140" t="s">
        <v>1</v>
      </c>
      <c r="N156" s="141" t="s">
        <v>37</v>
      </c>
      <c r="P156" s="142">
        <f>O156*H156</f>
        <v>0</v>
      </c>
      <c r="Q156" s="142">
        <v>0.1295</v>
      </c>
      <c r="R156" s="142">
        <f>Q156*H156</f>
        <v>6.0865</v>
      </c>
      <c r="S156" s="142">
        <v>0</v>
      </c>
      <c r="T156" s="143">
        <f>S156*H156</f>
        <v>0</v>
      </c>
      <c r="AR156" s="144" t="s">
        <v>87</v>
      </c>
      <c r="AT156" s="144" t="s">
        <v>123</v>
      </c>
      <c r="AU156" s="144" t="s">
        <v>81</v>
      </c>
      <c r="AY156" s="16" t="s">
        <v>121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77</v>
      </c>
      <c r="BK156" s="145">
        <f>ROUND(I156*H156,2)</f>
        <v>0</v>
      </c>
      <c r="BL156" s="16" t="s">
        <v>87</v>
      </c>
      <c r="BM156" s="144" t="s">
        <v>380</v>
      </c>
    </row>
    <row r="157" spans="2:65" s="1" customFormat="1" ht="16.5" customHeight="1" x14ac:dyDescent="0.2">
      <c r="B157" s="31"/>
      <c r="C157" s="161" t="s">
        <v>227</v>
      </c>
      <c r="D157" s="161" t="s">
        <v>185</v>
      </c>
      <c r="E157" s="162" t="s">
        <v>381</v>
      </c>
      <c r="F157" s="163" t="s">
        <v>382</v>
      </c>
      <c r="G157" s="164" t="s">
        <v>152</v>
      </c>
      <c r="H157" s="165">
        <v>47.94</v>
      </c>
      <c r="I157" s="166"/>
      <c r="J157" s="167">
        <f>ROUND(I157*H157,2)</f>
        <v>0</v>
      </c>
      <c r="K157" s="168"/>
      <c r="L157" s="169"/>
      <c r="M157" s="170" t="s">
        <v>1</v>
      </c>
      <c r="N157" s="171" t="s">
        <v>37</v>
      </c>
      <c r="P157" s="142">
        <f>O157*H157</f>
        <v>0</v>
      </c>
      <c r="Q157" s="142">
        <v>3.5999999999999997E-2</v>
      </c>
      <c r="R157" s="142">
        <f>Q157*H157</f>
        <v>1.7258399999999998</v>
      </c>
      <c r="S157" s="142">
        <v>0</v>
      </c>
      <c r="T157" s="143">
        <f>S157*H157</f>
        <v>0</v>
      </c>
      <c r="AR157" s="144" t="s">
        <v>161</v>
      </c>
      <c r="AT157" s="144" t="s">
        <v>185</v>
      </c>
      <c r="AU157" s="144" t="s">
        <v>81</v>
      </c>
      <c r="AY157" s="16" t="s">
        <v>121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77</v>
      </c>
      <c r="BK157" s="145">
        <f>ROUND(I157*H157,2)</f>
        <v>0</v>
      </c>
      <c r="BL157" s="16" t="s">
        <v>87</v>
      </c>
      <c r="BM157" s="144" t="s">
        <v>383</v>
      </c>
    </row>
    <row r="158" spans="2:65" s="12" customFormat="1" x14ac:dyDescent="0.2">
      <c r="B158" s="146"/>
      <c r="D158" s="147" t="s">
        <v>128</v>
      </c>
      <c r="F158" s="149" t="s">
        <v>384</v>
      </c>
      <c r="H158" s="150">
        <v>47.94</v>
      </c>
      <c r="I158" s="151"/>
      <c r="L158" s="146"/>
      <c r="M158" s="152"/>
      <c r="T158" s="153"/>
      <c r="AT158" s="148" t="s">
        <v>128</v>
      </c>
      <c r="AU158" s="148" t="s">
        <v>81</v>
      </c>
      <c r="AV158" s="12" t="s">
        <v>81</v>
      </c>
      <c r="AW158" s="12" t="s">
        <v>4</v>
      </c>
      <c r="AX158" s="12" t="s">
        <v>77</v>
      </c>
      <c r="AY158" s="148" t="s">
        <v>121</v>
      </c>
    </row>
    <row r="159" spans="2:65" s="1" customFormat="1" ht="24.2" customHeight="1" x14ac:dyDescent="0.2">
      <c r="B159" s="31"/>
      <c r="C159" s="132" t="s">
        <v>237</v>
      </c>
      <c r="D159" s="132" t="s">
        <v>123</v>
      </c>
      <c r="E159" s="133" t="s">
        <v>269</v>
      </c>
      <c r="F159" s="134" t="s">
        <v>270</v>
      </c>
      <c r="G159" s="135" t="s">
        <v>158</v>
      </c>
      <c r="H159" s="136">
        <v>2.35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37</v>
      </c>
      <c r="P159" s="142">
        <f>O159*H159</f>
        <v>0</v>
      </c>
      <c r="Q159" s="142">
        <v>2.2563399999999998</v>
      </c>
      <c r="R159" s="142">
        <f>Q159*H159</f>
        <v>5.3023989999999994</v>
      </c>
      <c r="S159" s="142">
        <v>0</v>
      </c>
      <c r="T159" s="143">
        <f>S159*H159</f>
        <v>0</v>
      </c>
      <c r="AR159" s="144" t="s">
        <v>87</v>
      </c>
      <c r="AT159" s="144" t="s">
        <v>123</v>
      </c>
      <c r="AU159" s="144" t="s">
        <v>81</v>
      </c>
      <c r="AY159" s="16" t="s">
        <v>121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77</v>
      </c>
      <c r="BK159" s="145">
        <f>ROUND(I159*H159,2)</f>
        <v>0</v>
      </c>
      <c r="BL159" s="16" t="s">
        <v>87</v>
      </c>
      <c r="BM159" s="144" t="s">
        <v>385</v>
      </c>
    </row>
    <row r="160" spans="2:65" s="12" customFormat="1" x14ac:dyDescent="0.2">
      <c r="B160" s="146"/>
      <c r="D160" s="147" t="s">
        <v>128</v>
      </c>
      <c r="E160" s="148" t="s">
        <v>1</v>
      </c>
      <c r="F160" s="149" t="s">
        <v>386</v>
      </c>
      <c r="H160" s="150">
        <v>2.35</v>
      </c>
      <c r="I160" s="151"/>
      <c r="L160" s="146"/>
      <c r="M160" s="152"/>
      <c r="T160" s="153"/>
      <c r="AT160" s="148" t="s">
        <v>128</v>
      </c>
      <c r="AU160" s="148" t="s">
        <v>81</v>
      </c>
      <c r="AV160" s="12" t="s">
        <v>81</v>
      </c>
      <c r="AW160" s="12" t="s">
        <v>29</v>
      </c>
      <c r="AX160" s="12" t="s">
        <v>77</v>
      </c>
      <c r="AY160" s="148" t="s">
        <v>121</v>
      </c>
    </row>
    <row r="161" spans="2:65" s="11" customFormat="1" ht="22.9" customHeight="1" x14ac:dyDescent="0.2">
      <c r="B161" s="120"/>
      <c r="D161" s="121" t="s">
        <v>71</v>
      </c>
      <c r="E161" s="130" t="s">
        <v>292</v>
      </c>
      <c r="F161" s="130" t="s">
        <v>293</v>
      </c>
      <c r="I161" s="123"/>
      <c r="J161" s="131">
        <f>BK161</f>
        <v>0</v>
      </c>
      <c r="L161" s="120"/>
      <c r="M161" s="125"/>
      <c r="P161" s="126">
        <f>SUM(P162:P172)</f>
        <v>0</v>
      </c>
      <c r="R161" s="126">
        <f>SUM(R162:R172)</f>
        <v>0</v>
      </c>
      <c r="T161" s="127">
        <f>SUM(T162:T172)</f>
        <v>0</v>
      </c>
      <c r="AR161" s="121" t="s">
        <v>77</v>
      </c>
      <c r="AT161" s="128" t="s">
        <v>71</v>
      </c>
      <c r="AU161" s="128" t="s">
        <v>77</v>
      </c>
      <c r="AY161" s="121" t="s">
        <v>121</v>
      </c>
      <c r="BK161" s="129">
        <f>SUM(BK162:BK172)</f>
        <v>0</v>
      </c>
    </row>
    <row r="162" spans="2:65" s="1" customFormat="1" ht="21.75" customHeight="1" x14ac:dyDescent="0.2">
      <c r="B162" s="31"/>
      <c r="C162" s="132" t="s">
        <v>242</v>
      </c>
      <c r="D162" s="132" t="s">
        <v>123</v>
      </c>
      <c r="E162" s="133" t="s">
        <v>295</v>
      </c>
      <c r="F162" s="134" t="s">
        <v>296</v>
      </c>
      <c r="G162" s="135" t="s">
        <v>188</v>
      </c>
      <c r="H162" s="136">
        <v>53.195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37</v>
      </c>
      <c r="P162" s="142">
        <f>O162*H162</f>
        <v>0</v>
      </c>
      <c r="Q162" s="142">
        <v>0</v>
      </c>
      <c r="R162" s="142">
        <f>Q162*H162</f>
        <v>0</v>
      </c>
      <c r="S162" s="142">
        <v>0</v>
      </c>
      <c r="T162" s="143">
        <f>S162*H162</f>
        <v>0</v>
      </c>
      <c r="AR162" s="144" t="s">
        <v>87</v>
      </c>
      <c r="AT162" s="144" t="s">
        <v>123</v>
      </c>
      <c r="AU162" s="144" t="s">
        <v>81</v>
      </c>
      <c r="AY162" s="16" t="s">
        <v>121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77</v>
      </c>
      <c r="BK162" s="145">
        <f>ROUND(I162*H162,2)</f>
        <v>0</v>
      </c>
      <c r="BL162" s="16" t="s">
        <v>87</v>
      </c>
      <c r="BM162" s="144" t="s">
        <v>387</v>
      </c>
    </row>
    <row r="163" spans="2:65" s="1" customFormat="1" ht="24.2" customHeight="1" x14ac:dyDescent="0.2">
      <c r="B163" s="31"/>
      <c r="C163" s="132" t="s">
        <v>248</v>
      </c>
      <c r="D163" s="132" t="s">
        <v>123</v>
      </c>
      <c r="E163" s="133" t="s">
        <v>299</v>
      </c>
      <c r="F163" s="134" t="s">
        <v>300</v>
      </c>
      <c r="G163" s="135" t="s">
        <v>188</v>
      </c>
      <c r="H163" s="136">
        <v>159.58500000000001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37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87</v>
      </c>
      <c r="AT163" s="144" t="s">
        <v>123</v>
      </c>
      <c r="AU163" s="144" t="s">
        <v>81</v>
      </c>
      <c r="AY163" s="16" t="s">
        <v>121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77</v>
      </c>
      <c r="BK163" s="145">
        <f>ROUND(I163*H163,2)</f>
        <v>0</v>
      </c>
      <c r="BL163" s="16" t="s">
        <v>87</v>
      </c>
      <c r="BM163" s="144" t="s">
        <v>388</v>
      </c>
    </row>
    <row r="164" spans="2:65" s="12" customFormat="1" x14ac:dyDescent="0.2">
      <c r="B164" s="146"/>
      <c r="D164" s="147" t="s">
        <v>128</v>
      </c>
      <c r="F164" s="149" t="s">
        <v>389</v>
      </c>
      <c r="H164" s="150">
        <v>159.58500000000001</v>
      </c>
      <c r="I164" s="151"/>
      <c r="L164" s="146"/>
      <c r="M164" s="152"/>
      <c r="T164" s="153"/>
      <c r="AT164" s="148" t="s">
        <v>128</v>
      </c>
      <c r="AU164" s="148" t="s">
        <v>81</v>
      </c>
      <c r="AV164" s="12" t="s">
        <v>81</v>
      </c>
      <c r="AW164" s="12" t="s">
        <v>4</v>
      </c>
      <c r="AX164" s="12" t="s">
        <v>77</v>
      </c>
      <c r="AY164" s="148" t="s">
        <v>121</v>
      </c>
    </row>
    <row r="165" spans="2:65" s="1" customFormat="1" ht="37.9" customHeight="1" x14ac:dyDescent="0.2">
      <c r="B165" s="31"/>
      <c r="C165" s="132" t="s">
        <v>252</v>
      </c>
      <c r="D165" s="132" t="s">
        <v>123</v>
      </c>
      <c r="E165" s="133" t="s">
        <v>304</v>
      </c>
      <c r="F165" s="134" t="s">
        <v>305</v>
      </c>
      <c r="G165" s="135" t="s">
        <v>188</v>
      </c>
      <c r="H165" s="136">
        <v>13.301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37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87</v>
      </c>
      <c r="AT165" s="144" t="s">
        <v>123</v>
      </c>
      <c r="AU165" s="144" t="s">
        <v>81</v>
      </c>
      <c r="AY165" s="16" t="s">
        <v>121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77</v>
      </c>
      <c r="BK165" s="145">
        <f>ROUND(I165*H165,2)</f>
        <v>0</v>
      </c>
      <c r="BL165" s="16" t="s">
        <v>87</v>
      </c>
      <c r="BM165" s="144" t="s">
        <v>390</v>
      </c>
    </row>
    <row r="166" spans="2:65" s="12" customFormat="1" x14ac:dyDescent="0.2">
      <c r="B166" s="146"/>
      <c r="D166" s="147" t="s">
        <v>128</v>
      </c>
      <c r="E166" s="148" t="s">
        <v>1</v>
      </c>
      <c r="F166" s="149" t="s">
        <v>391</v>
      </c>
      <c r="H166" s="150">
        <v>7.05</v>
      </c>
      <c r="I166" s="151"/>
      <c r="L166" s="146"/>
      <c r="M166" s="152"/>
      <c r="T166" s="153"/>
      <c r="AT166" s="148" t="s">
        <v>128</v>
      </c>
      <c r="AU166" s="148" t="s">
        <v>81</v>
      </c>
      <c r="AV166" s="12" t="s">
        <v>81</v>
      </c>
      <c r="AW166" s="12" t="s">
        <v>29</v>
      </c>
      <c r="AX166" s="12" t="s">
        <v>72</v>
      </c>
      <c r="AY166" s="148" t="s">
        <v>121</v>
      </c>
    </row>
    <row r="167" spans="2:65" s="12" customFormat="1" x14ac:dyDescent="0.2">
      <c r="B167" s="146"/>
      <c r="D167" s="147" t="s">
        <v>128</v>
      </c>
      <c r="E167" s="148" t="s">
        <v>1</v>
      </c>
      <c r="F167" s="149" t="s">
        <v>392</v>
      </c>
      <c r="H167" s="150">
        <v>6.2510000000000003</v>
      </c>
      <c r="I167" s="151"/>
      <c r="L167" s="146"/>
      <c r="M167" s="152"/>
      <c r="T167" s="153"/>
      <c r="AT167" s="148" t="s">
        <v>128</v>
      </c>
      <c r="AU167" s="148" t="s">
        <v>81</v>
      </c>
      <c r="AV167" s="12" t="s">
        <v>81</v>
      </c>
      <c r="AW167" s="12" t="s">
        <v>29</v>
      </c>
      <c r="AX167" s="12" t="s">
        <v>72</v>
      </c>
      <c r="AY167" s="148" t="s">
        <v>121</v>
      </c>
    </row>
    <row r="168" spans="2:65" s="13" customFormat="1" x14ac:dyDescent="0.2">
      <c r="B168" s="154"/>
      <c r="D168" s="147" t="s">
        <v>128</v>
      </c>
      <c r="E168" s="155" t="s">
        <v>1</v>
      </c>
      <c r="F168" s="156" t="s">
        <v>143</v>
      </c>
      <c r="H168" s="157">
        <v>13.301</v>
      </c>
      <c r="I168" s="158"/>
      <c r="L168" s="154"/>
      <c r="M168" s="159"/>
      <c r="T168" s="160"/>
      <c r="AT168" s="155" t="s">
        <v>128</v>
      </c>
      <c r="AU168" s="155" t="s">
        <v>81</v>
      </c>
      <c r="AV168" s="13" t="s">
        <v>87</v>
      </c>
      <c r="AW168" s="13" t="s">
        <v>29</v>
      </c>
      <c r="AX168" s="13" t="s">
        <v>77</v>
      </c>
      <c r="AY168" s="155" t="s">
        <v>121</v>
      </c>
    </row>
    <row r="169" spans="2:65" s="1" customFormat="1" ht="44.25" customHeight="1" x14ac:dyDescent="0.2">
      <c r="B169" s="31"/>
      <c r="C169" s="132" t="s">
        <v>258</v>
      </c>
      <c r="D169" s="132" t="s">
        <v>123</v>
      </c>
      <c r="E169" s="133" t="s">
        <v>310</v>
      </c>
      <c r="F169" s="134" t="s">
        <v>311</v>
      </c>
      <c r="G169" s="135" t="s">
        <v>188</v>
      </c>
      <c r="H169" s="136">
        <v>29.04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37</v>
      </c>
      <c r="P169" s="142">
        <f>O169*H169</f>
        <v>0</v>
      </c>
      <c r="Q169" s="142">
        <v>0</v>
      </c>
      <c r="R169" s="142">
        <f>Q169*H169</f>
        <v>0</v>
      </c>
      <c r="S169" s="142">
        <v>0</v>
      </c>
      <c r="T169" s="143">
        <f>S169*H169</f>
        <v>0</v>
      </c>
      <c r="AR169" s="144" t="s">
        <v>87</v>
      </c>
      <c r="AT169" s="144" t="s">
        <v>123</v>
      </c>
      <c r="AU169" s="144" t="s">
        <v>81</v>
      </c>
      <c r="AY169" s="16" t="s">
        <v>121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77</v>
      </c>
      <c r="BK169" s="145">
        <f>ROUND(I169*H169,2)</f>
        <v>0</v>
      </c>
      <c r="BL169" s="16" t="s">
        <v>87</v>
      </c>
      <c r="BM169" s="144" t="s">
        <v>393</v>
      </c>
    </row>
    <row r="170" spans="2:65" s="12" customFormat="1" x14ac:dyDescent="0.2">
      <c r="B170" s="146"/>
      <c r="D170" s="147" t="s">
        <v>128</v>
      </c>
      <c r="E170" s="148" t="s">
        <v>1</v>
      </c>
      <c r="F170" s="149" t="s">
        <v>394</v>
      </c>
      <c r="H170" s="150">
        <v>29.04</v>
      </c>
      <c r="I170" s="151"/>
      <c r="L170" s="146"/>
      <c r="M170" s="152"/>
      <c r="T170" s="153"/>
      <c r="AT170" s="148" t="s">
        <v>128</v>
      </c>
      <c r="AU170" s="148" t="s">
        <v>81</v>
      </c>
      <c r="AV170" s="12" t="s">
        <v>81</v>
      </c>
      <c r="AW170" s="12" t="s">
        <v>29</v>
      </c>
      <c r="AX170" s="12" t="s">
        <v>77</v>
      </c>
      <c r="AY170" s="148" t="s">
        <v>121</v>
      </c>
    </row>
    <row r="171" spans="2:65" s="1" customFormat="1" ht="44.25" customHeight="1" x14ac:dyDescent="0.2">
      <c r="B171" s="31"/>
      <c r="C171" s="132" t="s">
        <v>263</v>
      </c>
      <c r="D171" s="132" t="s">
        <v>123</v>
      </c>
      <c r="E171" s="133" t="s">
        <v>315</v>
      </c>
      <c r="F171" s="134" t="s">
        <v>316</v>
      </c>
      <c r="G171" s="135" t="s">
        <v>188</v>
      </c>
      <c r="H171" s="136">
        <v>14.52</v>
      </c>
      <c r="I171" s="137"/>
      <c r="J171" s="138">
        <f>ROUND(I171*H171,2)</f>
        <v>0</v>
      </c>
      <c r="K171" s="139"/>
      <c r="L171" s="31"/>
      <c r="M171" s="140" t="s">
        <v>1</v>
      </c>
      <c r="N171" s="141" t="s">
        <v>37</v>
      </c>
      <c r="P171" s="142">
        <f>O171*H171</f>
        <v>0</v>
      </c>
      <c r="Q171" s="142">
        <v>0</v>
      </c>
      <c r="R171" s="142">
        <f>Q171*H171</f>
        <v>0</v>
      </c>
      <c r="S171" s="142">
        <v>0</v>
      </c>
      <c r="T171" s="143">
        <f>S171*H171</f>
        <v>0</v>
      </c>
      <c r="AR171" s="144" t="s">
        <v>87</v>
      </c>
      <c r="AT171" s="144" t="s">
        <v>123</v>
      </c>
      <c r="AU171" s="144" t="s">
        <v>81</v>
      </c>
      <c r="AY171" s="16" t="s">
        <v>121</v>
      </c>
      <c r="BE171" s="145">
        <f>IF(N171="základní",J171,0)</f>
        <v>0</v>
      </c>
      <c r="BF171" s="145">
        <f>IF(N171="snížená",J171,0)</f>
        <v>0</v>
      </c>
      <c r="BG171" s="145">
        <f>IF(N171="zákl. přenesená",J171,0)</f>
        <v>0</v>
      </c>
      <c r="BH171" s="145">
        <f>IF(N171="sníž. přenesená",J171,0)</f>
        <v>0</v>
      </c>
      <c r="BI171" s="145">
        <f>IF(N171="nulová",J171,0)</f>
        <v>0</v>
      </c>
      <c r="BJ171" s="16" t="s">
        <v>77</v>
      </c>
      <c r="BK171" s="145">
        <f>ROUND(I171*H171,2)</f>
        <v>0</v>
      </c>
      <c r="BL171" s="16" t="s">
        <v>87</v>
      </c>
      <c r="BM171" s="144" t="s">
        <v>395</v>
      </c>
    </row>
    <row r="172" spans="2:65" s="12" customFormat="1" x14ac:dyDescent="0.2">
      <c r="B172" s="146"/>
      <c r="D172" s="147" t="s">
        <v>128</v>
      </c>
      <c r="E172" s="148" t="s">
        <v>1</v>
      </c>
      <c r="F172" s="149" t="s">
        <v>396</v>
      </c>
      <c r="H172" s="150">
        <v>14.52</v>
      </c>
      <c r="I172" s="151"/>
      <c r="L172" s="146"/>
      <c r="M172" s="152"/>
      <c r="T172" s="153"/>
      <c r="AT172" s="148" t="s">
        <v>128</v>
      </c>
      <c r="AU172" s="148" t="s">
        <v>81</v>
      </c>
      <c r="AV172" s="12" t="s">
        <v>81</v>
      </c>
      <c r="AW172" s="12" t="s">
        <v>29</v>
      </c>
      <c r="AX172" s="12" t="s">
        <v>77</v>
      </c>
      <c r="AY172" s="148" t="s">
        <v>121</v>
      </c>
    </row>
    <row r="173" spans="2:65" s="11" customFormat="1" ht="22.9" customHeight="1" x14ac:dyDescent="0.2">
      <c r="B173" s="120"/>
      <c r="D173" s="121" t="s">
        <v>71</v>
      </c>
      <c r="E173" s="130" t="s">
        <v>319</v>
      </c>
      <c r="F173" s="130" t="s">
        <v>320</v>
      </c>
      <c r="I173" s="123"/>
      <c r="J173" s="131">
        <f>BK173</f>
        <v>0</v>
      </c>
      <c r="L173" s="120"/>
      <c r="M173" s="125"/>
      <c r="P173" s="126">
        <f>P174</f>
        <v>0</v>
      </c>
      <c r="R173" s="126">
        <f>R174</f>
        <v>0</v>
      </c>
      <c r="T173" s="127">
        <f>T174</f>
        <v>0</v>
      </c>
      <c r="AR173" s="121" t="s">
        <v>77</v>
      </c>
      <c r="AT173" s="128" t="s">
        <v>71</v>
      </c>
      <c r="AU173" s="128" t="s">
        <v>77</v>
      </c>
      <c r="AY173" s="121" t="s">
        <v>121</v>
      </c>
      <c r="BK173" s="129">
        <f>BK174</f>
        <v>0</v>
      </c>
    </row>
    <row r="174" spans="2:65" s="1" customFormat="1" ht="24.2" customHeight="1" x14ac:dyDescent="0.2">
      <c r="B174" s="31"/>
      <c r="C174" s="132" t="s">
        <v>268</v>
      </c>
      <c r="D174" s="132" t="s">
        <v>123</v>
      </c>
      <c r="E174" s="133" t="s">
        <v>322</v>
      </c>
      <c r="F174" s="134" t="s">
        <v>323</v>
      </c>
      <c r="G174" s="135" t="s">
        <v>188</v>
      </c>
      <c r="H174" s="136">
        <v>50.320999999999998</v>
      </c>
      <c r="I174" s="137"/>
      <c r="J174" s="138">
        <f>ROUND(I174*H174,2)</f>
        <v>0</v>
      </c>
      <c r="K174" s="139"/>
      <c r="L174" s="31"/>
      <c r="M174" s="140" t="s">
        <v>1</v>
      </c>
      <c r="N174" s="141" t="s">
        <v>37</v>
      </c>
      <c r="P174" s="142">
        <f>O174*H174</f>
        <v>0</v>
      </c>
      <c r="Q174" s="142">
        <v>0</v>
      </c>
      <c r="R174" s="142">
        <f>Q174*H174</f>
        <v>0</v>
      </c>
      <c r="S174" s="142">
        <v>0</v>
      </c>
      <c r="T174" s="143">
        <f>S174*H174</f>
        <v>0</v>
      </c>
      <c r="AR174" s="144" t="s">
        <v>87</v>
      </c>
      <c r="AT174" s="144" t="s">
        <v>123</v>
      </c>
      <c r="AU174" s="144" t="s">
        <v>81</v>
      </c>
      <c r="AY174" s="16" t="s">
        <v>121</v>
      </c>
      <c r="BE174" s="145">
        <f>IF(N174="základní",J174,0)</f>
        <v>0</v>
      </c>
      <c r="BF174" s="145">
        <f>IF(N174="snížená",J174,0)</f>
        <v>0</v>
      </c>
      <c r="BG174" s="145">
        <f>IF(N174="zákl. přenesená",J174,0)</f>
        <v>0</v>
      </c>
      <c r="BH174" s="145">
        <f>IF(N174="sníž. přenesená",J174,0)</f>
        <v>0</v>
      </c>
      <c r="BI174" s="145">
        <f>IF(N174="nulová",J174,0)</f>
        <v>0</v>
      </c>
      <c r="BJ174" s="16" t="s">
        <v>77</v>
      </c>
      <c r="BK174" s="145">
        <f>ROUND(I174*H174,2)</f>
        <v>0</v>
      </c>
      <c r="BL174" s="16" t="s">
        <v>87</v>
      </c>
      <c r="BM174" s="144" t="s">
        <v>397</v>
      </c>
    </row>
    <row r="175" spans="2:65" s="11" customFormat="1" ht="25.9" customHeight="1" x14ac:dyDescent="0.2">
      <c r="B175" s="120"/>
      <c r="D175" s="121" t="s">
        <v>71</v>
      </c>
      <c r="E175" s="122" t="s">
        <v>325</v>
      </c>
      <c r="F175" s="122" t="s">
        <v>326</v>
      </c>
      <c r="I175" s="123"/>
      <c r="J175" s="124">
        <f>BK175</f>
        <v>0</v>
      </c>
      <c r="L175" s="120"/>
      <c r="M175" s="125"/>
      <c r="P175" s="126">
        <f>SUM(P176:P178)</f>
        <v>0</v>
      </c>
      <c r="R175" s="126">
        <f>SUM(R176:R178)</f>
        <v>0</v>
      </c>
      <c r="T175" s="127">
        <f>SUM(T176:T178)</f>
        <v>0</v>
      </c>
      <c r="AR175" s="121" t="s">
        <v>144</v>
      </c>
      <c r="AT175" s="128" t="s">
        <v>71</v>
      </c>
      <c r="AU175" s="128" t="s">
        <v>72</v>
      </c>
      <c r="AY175" s="121" t="s">
        <v>121</v>
      </c>
      <c r="BK175" s="129">
        <f>SUM(BK176:BK178)</f>
        <v>0</v>
      </c>
    </row>
    <row r="176" spans="2:65" s="1" customFormat="1" ht="16.5" customHeight="1" x14ac:dyDescent="0.2">
      <c r="B176" s="31"/>
      <c r="C176" s="132" t="s">
        <v>273</v>
      </c>
      <c r="D176" s="132" t="s">
        <v>123</v>
      </c>
      <c r="E176" s="133" t="s">
        <v>328</v>
      </c>
      <c r="F176" s="134" t="s">
        <v>329</v>
      </c>
      <c r="G176" s="135" t="s">
        <v>330</v>
      </c>
      <c r="H176" s="136">
        <v>1</v>
      </c>
      <c r="I176" s="137"/>
      <c r="J176" s="138">
        <f>ROUND(I176*H176,2)</f>
        <v>0</v>
      </c>
      <c r="K176" s="139"/>
      <c r="L176" s="31"/>
      <c r="M176" s="140" t="s">
        <v>1</v>
      </c>
      <c r="N176" s="141" t="s">
        <v>37</v>
      </c>
      <c r="P176" s="142">
        <f>O176*H176</f>
        <v>0</v>
      </c>
      <c r="Q176" s="142">
        <v>0</v>
      </c>
      <c r="R176" s="142">
        <f>Q176*H176</f>
        <v>0</v>
      </c>
      <c r="S176" s="142">
        <v>0</v>
      </c>
      <c r="T176" s="143">
        <f>S176*H176</f>
        <v>0</v>
      </c>
      <c r="AR176" s="144" t="s">
        <v>331</v>
      </c>
      <c r="AT176" s="144" t="s">
        <v>123</v>
      </c>
      <c r="AU176" s="144" t="s">
        <v>77</v>
      </c>
      <c r="AY176" s="16" t="s">
        <v>121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77</v>
      </c>
      <c r="BK176" s="145">
        <f>ROUND(I176*H176,2)</f>
        <v>0</v>
      </c>
      <c r="BL176" s="16" t="s">
        <v>331</v>
      </c>
      <c r="BM176" s="144" t="s">
        <v>398</v>
      </c>
    </row>
    <row r="177" spans="2:65" s="1" customFormat="1" ht="24.2" customHeight="1" x14ac:dyDescent="0.2">
      <c r="B177" s="31"/>
      <c r="C177" s="132" t="s">
        <v>280</v>
      </c>
      <c r="D177" s="132" t="s">
        <v>123</v>
      </c>
      <c r="E177" s="133" t="s">
        <v>334</v>
      </c>
      <c r="F177" s="134" t="s">
        <v>335</v>
      </c>
      <c r="G177" s="135" t="s">
        <v>336</v>
      </c>
      <c r="H177" s="136">
        <v>1</v>
      </c>
      <c r="I177" s="137"/>
      <c r="J177" s="138">
        <f>ROUND(I177*H177,2)</f>
        <v>0</v>
      </c>
      <c r="K177" s="139"/>
      <c r="L177" s="31"/>
      <c r="M177" s="140" t="s">
        <v>1</v>
      </c>
      <c r="N177" s="141" t="s">
        <v>37</v>
      </c>
      <c r="P177" s="142">
        <f>O177*H177</f>
        <v>0</v>
      </c>
      <c r="Q177" s="142">
        <v>0</v>
      </c>
      <c r="R177" s="142">
        <f>Q177*H177</f>
        <v>0</v>
      </c>
      <c r="S177" s="142">
        <v>0</v>
      </c>
      <c r="T177" s="143">
        <f>S177*H177</f>
        <v>0</v>
      </c>
      <c r="AR177" s="144" t="s">
        <v>331</v>
      </c>
      <c r="AT177" s="144" t="s">
        <v>123</v>
      </c>
      <c r="AU177" s="144" t="s">
        <v>77</v>
      </c>
      <c r="AY177" s="16" t="s">
        <v>121</v>
      </c>
      <c r="BE177" s="145">
        <f>IF(N177="základní",J177,0)</f>
        <v>0</v>
      </c>
      <c r="BF177" s="145">
        <f>IF(N177="snížená",J177,0)</f>
        <v>0</v>
      </c>
      <c r="BG177" s="145">
        <f>IF(N177="zákl. přenesená",J177,0)</f>
        <v>0</v>
      </c>
      <c r="BH177" s="145">
        <f>IF(N177="sníž. přenesená",J177,0)</f>
        <v>0</v>
      </c>
      <c r="BI177" s="145">
        <f>IF(N177="nulová",J177,0)</f>
        <v>0</v>
      </c>
      <c r="BJ177" s="16" t="s">
        <v>77</v>
      </c>
      <c r="BK177" s="145">
        <f>ROUND(I177*H177,2)</f>
        <v>0</v>
      </c>
      <c r="BL177" s="16" t="s">
        <v>331</v>
      </c>
      <c r="BM177" s="144" t="s">
        <v>399</v>
      </c>
    </row>
    <row r="178" spans="2:65" s="1" customFormat="1" ht="16.5" customHeight="1" x14ac:dyDescent="0.2">
      <c r="B178" s="31"/>
      <c r="C178" s="132" t="s">
        <v>284</v>
      </c>
      <c r="D178" s="132" t="s">
        <v>123</v>
      </c>
      <c r="E178" s="133" t="s">
        <v>339</v>
      </c>
      <c r="F178" s="134" t="s">
        <v>400</v>
      </c>
      <c r="G178" s="135" t="s">
        <v>336</v>
      </c>
      <c r="H178" s="136">
        <v>1</v>
      </c>
      <c r="I178" s="137"/>
      <c r="J178" s="138">
        <f>ROUND(I178*H178,2)</f>
        <v>0</v>
      </c>
      <c r="K178" s="139"/>
      <c r="L178" s="31"/>
      <c r="M178" s="178" t="s">
        <v>1</v>
      </c>
      <c r="N178" s="179" t="s">
        <v>37</v>
      </c>
      <c r="O178" s="180"/>
      <c r="P178" s="181">
        <f>O178*H178</f>
        <v>0</v>
      </c>
      <c r="Q178" s="181">
        <v>0</v>
      </c>
      <c r="R178" s="181">
        <f>Q178*H178</f>
        <v>0</v>
      </c>
      <c r="S178" s="181">
        <v>0</v>
      </c>
      <c r="T178" s="182">
        <f>S178*H178</f>
        <v>0</v>
      </c>
      <c r="AR178" s="144" t="s">
        <v>331</v>
      </c>
      <c r="AT178" s="144" t="s">
        <v>123</v>
      </c>
      <c r="AU178" s="144" t="s">
        <v>77</v>
      </c>
      <c r="AY178" s="16" t="s">
        <v>121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77</v>
      </c>
      <c r="BK178" s="145">
        <f>ROUND(I178*H178,2)</f>
        <v>0</v>
      </c>
      <c r="BL178" s="16" t="s">
        <v>331</v>
      </c>
      <c r="BM178" s="144" t="s">
        <v>401</v>
      </c>
    </row>
    <row r="179" spans="2:65" s="1" customFormat="1" ht="6.95" customHeight="1" x14ac:dyDescent="0.2">
      <c r="B179" s="43"/>
      <c r="C179" s="44"/>
      <c r="D179" s="44"/>
      <c r="E179" s="44"/>
      <c r="F179" s="44"/>
      <c r="G179" s="44"/>
      <c r="H179" s="44"/>
      <c r="I179" s="44"/>
      <c r="J179" s="44"/>
      <c r="K179" s="44"/>
      <c r="L179" s="31"/>
    </row>
  </sheetData>
  <sheetProtection algorithmName="SHA-512" hashValue="U3TYKXFcSTJ1dOyvU3DYO4PrdRzrB/jWftvs1FmOQ1Dwj+0LNjpbY/6zeSt/5rLxZU8Xcpz/v8iBrDdjkWhWDg==" saltValue="319cLfvnvRl67o5m93lA8urqWoyfYkCCqpw4PFS7EVh4q7pyuENIqnnLfpxQ/quLSvC/ME0jy97I9Ns8Qk2X1w==" spinCount="100000" sheet="1" objects="1" scenarios="1" formatColumns="0" formatRows="0" autoFilter="0"/>
  <autoFilter ref="C122:K178"/>
  <mergeCells count="9">
    <mergeCell ref="E87:H87"/>
    <mergeCell ref="E113:H113"/>
    <mergeCell ref="E115:H115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9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86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 x14ac:dyDescent="0.2">
      <c r="B4" s="19"/>
      <c r="D4" s="20" t="s">
        <v>90</v>
      </c>
      <c r="L4" s="19"/>
      <c r="M4" s="87" t="s">
        <v>10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22" t="str">
        <f>'Rekapitulace stavby'!K6</f>
        <v>Benešov - chodník Nová Pražská - Mendelova</v>
      </c>
      <c r="F7" s="223"/>
      <c r="G7" s="223"/>
      <c r="H7" s="223"/>
      <c r="L7" s="19"/>
    </row>
    <row r="8" spans="2:46" s="1" customFormat="1" ht="12" customHeight="1" x14ac:dyDescent="0.2">
      <c r="B8" s="31"/>
      <c r="D8" s="26" t="s">
        <v>91</v>
      </c>
      <c r="L8" s="31"/>
    </row>
    <row r="9" spans="2:46" s="1" customFormat="1" ht="16.5" customHeight="1" x14ac:dyDescent="0.2">
      <c r="B9" s="31"/>
      <c r="E9" s="212" t="s">
        <v>402</v>
      </c>
      <c r="F9" s="221"/>
      <c r="G9" s="221"/>
      <c r="H9" s="221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19</v>
      </c>
      <c r="F12" s="24" t="s">
        <v>20</v>
      </c>
      <c r="I12" s="26" t="s">
        <v>21</v>
      </c>
      <c r="J12" s="51" t="str">
        <f>'Rekapitulace stavby'!AN8</f>
        <v>26. 7. 2022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1"/>
    </row>
    <row r="15" spans="2:46" s="1" customFormat="1" ht="18" customHeight="1" x14ac:dyDescent="0.2">
      <c r="B15" s="31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26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24" t="str">
        <f>'Rekapitulace stavby'!E14</f>
        <v>Vyplň údaj</v>
      </c>
      <c r="F18" s="194"/>
      <c r="G18" s="194"/>
      <c r="H18" s="194"/>
      <c r="I18" s="26" t="s">
        <v>25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 x14ac:dyDescent="0.2">
      <c r="B21" s="31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30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 x14ac:dyDescent="0.2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31</v>
      </c>
      <c r="L26" s="31"/>
    </row>
    <row r="27" spans="2:12" s="7" customFormat="1" ht="16.5" customHeight="1" x14ac:dyDescent="0.2">
      <c r="B27" s="88"/>
      <c r="E27" s="198" t="s">
        <v>1</v>
      </c>
      <c r="F27" s="198"/>
      <c r="G27" s="198"/>
      <c r="H27" s="198"/>
      <c r="L27" s="88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 x14ac:dyDescent="0.2">
      <c r="B30" s="31"/>
      <c r="D30" s="89" t="s">
        <v>32</v>
      </c>
      <c r="J30" s="65">
        <f>ROUND(J127, 2)</f>
        <v>0</v>
      </c>
      <c r="L30" s="31"/>
    </row>
    <row r="31" spans="2:12" s="1" customFormat="1" ht="6.95" customHeight="1" x14ac:dyDescent="0.2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 x14ac:dyDescent="0.2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5" customHeight="1" x14ac:dyDescent="0.2">
      <c r="B33" s="31"/>
      <c r="D33" s="54" t="s">
        <v>36</v>
      </c>
      <c r="E33" s="26" t="s">
        <v>37</v>
      </c>
      <c r="F33" s="90">
        <f>ROUND((SUM(BE127:BE218)),  2)</f>
        <v>0</v>
      </c>
      <c r="I33" s="91">
        <v>0.21</v>
      </c>
      <c r="J33" s="90">
        <f>ROUND(((SUM(BE127:BE218))*I33),  2)</f>
        <v>0</v>
      </c>
      <c r="L33" s="31"/>
    </row>
    <row r="34" spans="2:12" s="1" customFormat="1" ht="14.45" customHeight="1" x14ac:dyDescent="0.2">
      <c r="B34" s="31"/>
      <c r="E34" s="26" t="s">
        <v>38</v>
      </c>
      <c r="F34" s="90">
        <f>ROUND((SUM(BF127:BF218)),  2)</f>
        <v>0</v>
      </c>
      <c r="I34" s="91">
        <v>0.15</v>
      </c>
      <c r="J34" s="90">
        <f>ROUND(((SUM(BF127:BF218))*I34),  2)</f>
        <v>0</v>
      </c>
      <c r="L34" s="31"/>
    </row>
    <row r="35" spans="2:12" s="1" customFormat="1" ht="14.45" hidden="1" customHeight="1" x14ac:dyDescent="0.2">
      <c r="B35" s="31"/>
      <c r="E35" s="26" t="s">
        <v>39</v>
      </c>
      <c r="F35" s="90">
        <f>ROUND((SUM(BG127:BG218)),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 x14ac:dyDescent="0.2">
      <c r="B36" s="31"/>
      <c r="E36" s="26" t="s">
        <v>40</v>
      </c>
      <c r="F36" s="90">
        <f>ROUND((SUM(BH127:BH218)),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 x14ac:dyDescent="0.2">
      <c r="B37" s="31"/>
      <c r="E37" s="26" t="s">
        <v>41</v>
      </c>
      <c r="F37" s="90">
        <f>ROUND((SUM(BI127:BI218)),  2)</f>
        <v>0</v>
      </c>
      <c r="I37" s="91">
        <v>0</v>
      </c>
      <c r="J37" s="90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5" customHeight="1" x14ac:dyDescent="0.2">
      <c r="B40" s="31"/>
      <c r="L40" s="31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31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3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hidden="1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 x14ac:dyDescent="0.2">
      <c r="B82" s="31"/>
      <c r="C82" s="20" t="s">
        <v>93</v>
      </c>
      <c r="L82" s="31"/>
    </row>
    <row r="83" spans="2:47" s="1" customFormat="1" ht="6.95" hidden="1" customHeight="1" x14ac:dyDescent="0.2">
      <c r="B83" s="31"/>
      <c r="L83" s="31"/>
    </row>
    <row r="84" spans="2:47" s="1" customFormat="1" ht="12" hidden="1" customHeight="1" x14ac:dyDescent="0.2">
      <c r="B84" s="31"/>
      <c r="C84" s="26" t="s">
        <v>15</v>
      </c>
      <c r="L84" s="31"/>
    </row>
    <row r="85" spans="2:47" s="1" customFormat="1" ht="16.5" hidden="1" customHeight="1" x14ac:dyDescent="0.2">
      <c r="B85" s="31"/>
      <c r="E85" s="222" t="str">
        <f>E7</f>
        <v>Benešov - chodník Nová Pražská - Mendelova</v>
      </c>
      <c r="F85" s="223"/>
      <c r="G85" s="223"/>
      <c r="H85" s="223"/>
      <c r="L85" s="31"/>
    </row>
    <row r="86" spans="2:47" s="1" customFormat="1" ht="12" hidden="1" customHeight="1" x14ac:dyDescent="0.2">
      <c r="B86" s="31"/>
      <c r="C86" s="26" t="s">
        <v>91</v>
      </c>
      <c r="L86" s="31"/>
    </row>
    <row r="87" spans="2:47" s="1" customFormat="1" ht="16.5" hidden="1" customHeight="1" x14ac:dyDescent="0.2">
      <c r="B87" s="31"/>
      <c r="E87" s="212" t="str">
        <f>E9</f>
        <v>3 - Chodník čp. 1602</v>
      </c>
      <c r="F87" s="221"/>
      <c r="G87" s="221"/>
      <c r="H87" s="221"/>
      <c r="L87" s="31"/>
    </row>
    <row r="88" spans="2:47" s="1" customFormat="1" ht="6.95" hidden="1" customHeight="1" x14ac:dyDescent="0.2">
      <c r="B88" s="31"/>
      <c r="L88" s="31"/>
    </row>
    <row r="89" spans="2:47" s="1" customFormat="1" ht="12" hidden="1" customHeight="1" x14ac:dyDescent="0.2">
      <c r="B89" s="31"/>
      <c r="C89" s="26" t="s">
        <v>19</v>
      </c>
      <c r="F89" s="24" t="str">
        <f>F12</f>
        <v xml:space="preserve"> </v>
      </c>
      <c r="I89" s="26" t="s">
        <v>21</v>
      </c>
      <c r="J89" s="51" t="str">
        <f>IF(J12="","",J12)</f>
        <v>26. 7. 2022</v>
      </c>
      <c r="L89" s="31"/>
    </row>
    <row r="90" spans="2:47" s="1" customFormat="1" ht="6.95" hidden="1" customHeight="1" x14ac:dyDescent="0.2">
      <c r="B90" s="31"/>
      <c r="L90" s="31"/>
    </row>
    <row r="91" spans="2:47" s="1" customFormat="1" ht="15.2" hidden="1" customHeight="1" x14ac:dyDescent="0.2">
      <c r="B91" s="31"/>
      <c r="C91" s="26" t="s">
        <v>23</v>
      </c>
      <c r="F91" s="24" t="str">
        <f>E15</f>
        <v xml:space="preserve"> </v>
      </c>
      <c r="I91" s="26" t="s">
        <v>28</v>
      </c>
      <c r="J91" s="29" t="str">
        <f>E21</f>
        <v xml:space="preserve"> </v>
      </c>
      <c r="L91" s="31"/>
    </row>
    <row r="92" spans="2:47" s="1" customFormat="1" ht="15.2" hidden="1" customHeight="1" x14ac:dyDescent="0.2">
      <c r="B92" s="31"/>
      <c r="C92" s="26" t="s">
        <v>26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35" hidden="1" customHeight="1" x14ac:dyDescent="0.2">
      <c r="B93" s="31"/>
      <c r="L93" s="31"/>
    </row>
    <row r="94" spans="2:47" s="1" customFormat="1" ht="29.25" hidden="1" customHeight="1" x14ac:dyDescent="0.2">
      <c r="B94" s="31"/>
      <c r="C94" s="100" t="s">
        <v>94</v>
      </c>
      <c r="D94" s="92"/>
      <c r="E94" s="92"/>
      <c r="F94" s="92"/>
      <c r="G94" s="92"/>
      <c r="H94" s="92"/>
      <c r="I94" s="92"/>
      <c r="J94" s="101" t="s">
        <v>95</v>
      </c>
      <c r="K94" s="92"/>
      <c r="L94" s="31"/>
    </row>
    <row r="95" spans="2:47" s="1" customFormat="1" ht="10.35" hidden="1" customHeight="1" x14ac:dyDescent="0.2">
      <c r="B95" s="31"/>
      <c r="L95" s="31"/>
    </row>
    <row r="96" spans="2:47" s="1" customFormat="1" ht="22.9" hidden="1" customHeight="1" x14ac:dyDescent="0.2">
      <c r="B96" s="31"/>
      <c r="C96" s="102" t="s">
        <v>96</v>
      </c>
      <c r="J96" s="65">
        <f>J127</f>
        <v>0</v>
      </c>
      <c r="L96" s="31"/>
      <c r="AU96" s="16" t="s">
        <v>97</v>
      </c>
    </row>
    <row r="97" spans="2:12" s="8" customFormat="1" ht="24.95" hidden="1" customHeight="1" x14ac:dyDescent="0.2">
      <c r="B97" s="103"/>
      <c r="D97" s="104" t="s">
        <v>98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hidden="1" customHeight="1" x14ac:dyDescent="0.2">
      <c r="B98" s="107"/>
      <c r="D98" s="108" t="s">
        <v>99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hidden="1" customHeight="1" x14ac:dyDescent="0.2">
      <c r="B99" s="107"/>
      <c r="D99" s="108" t="s">
        <v>403</v>
      </c>
      <c r="E99" s="109"/>
      <c r="F99" s="109"/>
      <c r="G99" s="109"/>
      <c r="H99" s="109"/>
      <c r="I99" s="109"/>
      <c r="J99" s="110">
        <f>J154</f>
        <v>0</v>
      </c>
      <c r="L99" s="107"/>
    </row>
    <row r="100" spans="2:12" s="9" customFormat="1" ht="19.899999999999999" hidden="1" customHeight="1" x14ac:dyDescent="0.2">
      <c r="B100" s="107"/>
      <c r="D100" s="108" t="s">
        <v>100</v>
      </c>
      <c r="E100" s="109"/>
      <c r="F100" s="109"/>
      <c r="G100" s="109"/>
      <c r="H100" s="109"/>
      <c r="I100" s="109"/>
      <c r="J100" s="110">
        <f>J162</f>
        <v>0</v>
      </c>
      <c r="L100" s="107"/>
    </row>
    <row r="101" spans="2:12" s="9" customFormat="1" ht="19.899999999999999" hidden="1" customHeight="1" x14ac:dyDescent="0.2">
      <c r="B101" s="107"/>
      <c r="D101" s="108" t="s">
        <v>404</v>
      </c>
      <c r="E101" s="109"/>
      <c r="F101" s="109"/>
      <c r="G101" s="109"/>
      <c r="H101" s="109"/>
      <c r="I101" s="109"/>
      <c r="J101" s="110">
        <f>J171</f>
        <v>0</v>
      </c>
      <c r="L101" s="107"/>
    </row>
    <row r="102" spans="2:12" s="9" customFormat="1" ht="19.899999999999999" hidden="1" customHeight="1" x14ac:dyDescent="0.2">
      <c r="B102" s="107"/>
      <c r="D102" s="108" t="s">
        <v>102</v>
      </c>
      <c r="E102" s="109"/>
      <c r="F102" s="109"/>
      <c r="G102" s="109"/>
      <c r="H102" s="109"/>
      <c r="I102" s="109"/>
      <c r="J102" s="110">
        <f>J175</f>
        <v>0</v>
      </c>
      <c r="L102" s="107"/>
    </row>
    <row r="103" spans="2:12" s="9" customFormat="1" ht="19.899999999999999" hidden="1" customHeight="1" x14ac:dyDescent="0.2">
      <c r="B103" s="107"/>
      <c r="D103" s="108" t="s">
        <v>103</v>
      </c>
      <c r="E103" s="109"/>
      <c r="F103" s="109"/>
      <c r="G103" s="109"/>
      <c r="H103" s="109"/>
      <c r="I103" s="109"/>
      <c r="J103" s="110">
        <f>J195</f>
        <v>0</v>
      </c>
      <c r="L103" s="107"/>
    </row>
    <row r="104" spans="2:12" s="9" customFormat="1" ht="19.899999999999999" hidden="1" customHeight="1" x14ac:dyDescent="0.2">
      <c r="B104" s="107"/>
      <c r="D104" s="108" t="s">
        <v>104</v>
      </c>
      <c r="E104" s="109"/>
      <c r="F104" s="109"/>
      <c r="G104" s="109"/>
      <c r="H104" s="109"/>
      <c r="I104" s="109"/>
      <c r="J104" s="110">
        <f>J207</f>
        <v>0</v>
      </c>
      <c r="L104" s="107"/>
    </row>
    <row r="105" spans="2:12" s="8" customFormat="1" ht="24.95" hidden="1" customHeight="1" x14ac:dyDescent="0.2">
      <c r="B105" s="103"/>
      <c r="D105" s="104" t="s">
        <v>405</v>
      </c>
      <c r="E105" s="105"/>
      <c r="F105" s="105"/>
      <c r="G105" s="105"/>
      <c r="H105" s="105"/>
      <c r="I105" s="105"/>
      <c r="J105" s="106">
        <f>J209</f>
        <v>0</v>
      </c>
      <c r="L105" s="103"/>
    </row>
    <row r="106" spans="2:12" s="9" customFormat="1" ht="19.899999999999999" hidden="1" customHeight="1" x14ac:dyDescent="0.2">
      <c r="B106" s="107"/>
      <c r="D106" s="108" t="s">
        <v>406</v>
      </c>
      <c r="E106" s="109"/>
      <c r="F106" s="109"/>
      <c r="G106" s="109"/>
      <c r="H106" s="109"/>
      <c r="I106" s="109"/>
      <c r="J106" s="110">
        <f>J210</f>
        <v>0</v>
      </c>
      <c r="L106" s="107"/>
    </row>
    <row r="107" spans="2:12" s="8" customFormat="1" ht="24.95" hidden="1" customHeight="1" x14ac:dyDescent="0.2">
      <c r="B107" s="103"/>
      <c r="D107" s="104" t="s">
        <v>105</v>
      </c>
      <c r="E107" s="105"/>
      <c r="F107" s="105"/>
      <c r="G107" s="105"/>
      <c r="H107" s="105"/>
      <c r="I107" s="105"/>
      <c r="J107" s="106">
        <f>J215</f>
        <v>0</v>
      </c>
      <c r="L107" s="103"/>
    </row>
    <row r="108" spans="2:12" s="1" customFormat="1" ht="21.75" hidden="1" customHeight="1" x14ac:dyDescent="0.2">
      <c r="B108" s="31"/>
      <c r="L108" s="31"/>
    </row>
    <row r="109" spans="2:12" s="1" customFormat="1" ht="6.95" hidden="1" customHeight="1" x14ac:dyDescent="0.2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0" spans="2:12" hidden="1" x14ac:dyDescent="0.2"/>
    <row r="111" spans="2:12" hidden="1" x14ac:dyDescent="0.2"/>
    <row r="112" spans="2:12" hidden="1" x14ac:dyDescent="0.2"/>
    <row r="113" spans="2:63" s="1" customFormat="1" ht="6.95" customHeight="1" x14ac:dyDescent="0.2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5" customHeight="1" x14ac:dyDescent="0.2">
      <c r="B114" s="31"/>
      <c r="C114" s="20" t="s">
        <v>106</v>
      </c>
      <c r="L114" s="31"/>
    </row>
    <row r="115" spans="2:63" s="1" customFormat="1" ht="6.95" customHeight="1" x14ac:dyDescent="0.2">
      <c r="B115" s="31"/>
      <c r="L115" s="31"/>
    </row>
    <row r="116" spans="2:63" s="1" customFormat="1" ht="12" customHeight="1" x14ac:dyDescent="0.2">
      <c r="B116" s="31"/>
      <c r="C116" s="26" t="s">
        <v>15</v>
      </c>
      <c r="L116" s="31"/>
    </row>
    <row r="117" spans="2:63" s="1" customFormat="1" ht="16.5" customHeight="1" x14ac:dyDescent="0.2">
      <c r="B117" s="31"/>
      <c r="E117" s="222" t="str">
        <f>E7</f>
        <v>Benešov - chodník Nová Pražská - Mendelova</v>
      </c>
      <c r="F117" s="223"/>
      <c r="G117" s="223"/>
      <c r="H117" s="223"/>
      <c r="L117" s="31"/>
    </row>
    <row r="118" spans="2:63" s="1" customFormat="1" ht="12" customHeight="1" x14ac:dyDescent="0.2">
      <c r="B118" s="31"/>
      <c r="C118" s="26" t="s">
        <v>91</v>
      </c>
      <c r="L118" s="31"/>
    </row>
    <row r="119" spans="2:63" s="1" customFormat="1" ht="16.5" customHeight="1" x14ac:dyDescent="0.2">
      <c r="B119" s="31"/>
      <c r="E119" s="212" t="str">
        <f>E9</f>
        <v>3 - Chodník čp. 1602</v>
      </c>
      <c r="F119" s="221"/>
      <c r="G119" s="221"/>
      <c r="H119" s="221"/>
      <c r="L119" s="31"/>
    </row>
    <row r="120" spans="2:63" s="1" customFormat="1" ht="6.95" customHeight="1" x14ac:dyDescent="0.2">
      <c r="B120" s="31"/>
      <c r="L120" s="31"/>
    </row>
    <row r="121" spans="2:63" s="1" customFormat="1" ht="12" customHeight="1" x14ac:dyDescent="0.2">
      <c r="B121" s="31"/>
      <c r="C121" s="26" t="s">
        <v>19</v>
      </c>
      <c r="F121" s="24" t="str">
        <f>F12</f>
        <v xml:space="preserve"> </v>
      </c>
      <c r="I121" s="26" t="s">
        <v>21</v>
      </c>
      <c r="J121" s="51" t="str">
        <f>IF(J12="","",J12)</f>
        <v>26. 7. 2022</v>
      </c>
      <c r="L121" s="31"/>
    </row>
    <row r="122" spans="2:63" s="1" customFormat="1" ht="6.95" customHeight="1" x14ac:dyDescent="0.2">
      <c r="B122" s="31"/>
      <c r="L122" s="31"/>
    </row>
    <row r="123" spans="2:63" s="1" customFormat="1" ht="15.2" customHeight="1" x14ac:dyDescent="0.2">
      <c r="B123" s="31"/>
      <c r="C123" s="26" t="s">
        <v>23</v>
      </c>
      <c r="F123" s="24" t="str">
        <f>E15</f>
        <v xml:space="preserve"> </v>
      </c>
      <c r="I123" s="26" t="s">
        <v>28</v>
      </c>
      <c r="J123" s="29" t="str">
        <f>E21</f>
        <v xml:space="preserve"> </v>
      </c>
      <c r="L123" s="31"/>
    </row>
    <row r="124" spans="2:63" s="1" customFormat="1" ht="15.2" customHeight="1" x14ac:dyDescent="0.2">
      <c r="B124" s="31"/>
      <c r="C124" s="26" t="s">
        <v>26</v>
      </c>
      <c r="F124" s="24" t="str">
        <f>IF(E18="","",E18)</f>
        <v>Vyplň údaj</v>
      </c>
      <c r="I124" s="26" t="s">
        <v>30</v>
      </c>
      <c r="J124" s="29" t="str">
        <f>E24</f>
        <v xml:space="preserve"> </v>
      </c>
      <c r="L124" s="31"/>
    </row>
    <row r="125" spans="2:63" s="1" customFormat="1" ht="10.35" customHeight="1" x14ac:dyDescent="0.2">
      <c r="B125" s="31"/>
      <c r="L125" s="31"/>
    </row>
    <row r="126" spans="2:63" s="10" customFormat="1" ht="29.25" customHeight="1" x14ac:dyDescent="0.2">
      <c r="B126" s="111"/>
      <c r="C126" s="112" t="s">
        <v>107</v>
      </c>
      <c r="D126" s="113" t="s">
        <v>57</v>
      </c>
      <c r="E126" s="113" t="s">
        <v>53</v>
      </c>
      <c r="F126" s="113" t="s">
        <v>54</v>
      </c>
      <c r="G126" s="113" t="s">
        <v>108</v>
      </c>
      <c r="H126" s="113" t="s">
        <v>109</v>
      </c>
      <c r="I126" s="113" t="s">
        <v>110</v>
      </c>
      <c r="J126" s="114" t="s">
        <v>95</v>
      </c>
      <c r="K126" s="115" t="s">
        <v>111</v>
      </c>
      <c r="L126" s="111"/>
      <c r="M126" s="58" t="s">
        <v>1</v>
      </c>
      <c r="N126" s="59" t="s">
        <v>36</v>
      </c>
      <c r="O126" s="59" t="s">
        <v>112</v>
      </c>
      <c r="P126" s="59" t="s">
        <v>113</v>
      </c>
      <c r="Q126" s="59" t="s">
        <v>114</v>
      </c>
      <c r="R126" s="59" t="s">
        <v>115</v>
      </c>
      <c r="S126" s="59" t="s">
        <v>116</v>
      </c>
      <c r="T126" s="60" t="s">
        <v>117</v>
      </c>
    </row>
    <row r="127" spans="2:63" s="1" customFormat="1" ht="22.9" customHeight="1" x14ac:dyDescent="0.25">
      <c r="B127" s="31"/>
      <c r="C127" s="63" t="s">
        <v>118</v>
      </c>
      <c r="J127" s="116">
        <f>BK127</f>
        <v>0</v>
      </c>
      <c r="L127" s="31"/>
      <c r="M127" s="61"/>
      <c r="N127" s="52"/>
      <c r="O127" s="52"/>
      <c r="P127" s="117">
        <f>P128+P209+P215</f>
        <v>0</v>
      </c>
      <c r="Q127" s="52"/>
      <c r="R127" s="117">
        <f>R128+R209+R215</f>
        <v>55.883318499999994</v>
      </c>
      <c r="S127" s="52"/>
      <c r="T127" s="118">
        <f>T128+T209+T215</f>
        <v>53.884999999999998</v>
      </c>
      <c r="AT127" s="16" t="s">
        <v>71</v>
      </c>
      <c r="AU127" s="16" t="s">
        <v>97</v>
      </c>
      <c r="BK127" s="119">
        <f>BK128+BK209+BK215</f>
        <v>0</v>
      </c>
    </row>
    <row r="128" spans="2:63" s="11" customFormat="1" ht="25.9" customHeight="1" x14ac:dyDescent="0.2">
      <c r="B128" s="120"/>
      <c r="D128" s="121" t="s">
        <v>71</v>
      </c>
      <c r="E128" s="122" t="s">
        <v>119</v>
      </c>
      <c r="F128" s="122" t="s">
        <v>120</v>
      </c>
      <c r="I128" s="123"/>
      <c r="J128" s="124">
        <f>BK128</f>
        <v>0</v>
      </c>
      <c r="L128" s="120"/>
      <c r="M128" s="125"/>
      <c r="P128" s="126">
        <f>P129+P154+P162+P171+P175+P195+P207</f>
        <v>0</v>
      </c>
      <c r="R128" s="126">
        <f>R129+R154+R162+R171+R175+R195+R207</f>
        <v>55.869910599999997</v>
      </c>
      <c r="T128" s="127">
        <f>T129+T154+T162+T171+T175+T195+T207</f>
        <v>53.884999999999998</v>
      </c>
      <c r="AR128" s="121" t="s">
        <v>77</v>
      </c>
      <c r="AT128" s="128" t="s">
        <v>71</v>
      </c>
      <c r="AU128" s="128" t="s">
        <v>72</v>
      </c>
      <c r="AY128" s="121" t="s">
        <v>121</v>
      </c>
      <c r="BK128" s="129">
        <f>BK129+BK154+BK162+BK171+BK175+BK195+BK207</f>
        <v>0</v>
      </c>
    </row>
    <row r="129" spans="2:65" s="11" customFormat="1" ht="22.9" customHeight="1" x14ac:dyDescent="0.2">
      <c r="B129" s="120"/>
      <c r="D129" s="121" t="s">
        <v>71</v>
      </c>
      <c r="E129" s="130" t="s">
        <v>77</v>
      </c>
      <c r="F129" s="130" t="s">
        <v>122</v>
      </c>
      <c r="I129" s="123"/>
      <c r="J129" s="131">
        <f>BK129</f>
        <v>0</v>
      </c>
      <c r="L129" s="120"/>
      <c r="M129" s="125"/>
      <c r="P129" s="126">
        <f>SUM(P130:P153)</f>
        <v>0</v>
      </c>
      <c r="R129" s="126">
        <f>SUM(R130:R153)</f>
        <v>8.4600000000000009</v>
      </c>
      <c r="T129" s="127">
        <f>SUM(T130:T153)</f>
        <v>53.195</v>
      </c>
      <c r="AR129" s="121" t="s">
        <v>77</v>
      </c>
      <c r="AT129" s="128" t="s">
        <v>71</v>
      </c>
      <c r="AU129" s="128" t="s">
        <v>77</v>
      </c>
      <c r="AY129" s="121" t="s">
        <v>121</v>
      </c>
      <c r="BK129" s="129">
        <f>SUM(BK130:BK153)</f>
        <v>0</v>
      </c>
    </row>
    <row r="130" spans="2:65" s="1" customFormat="1" ht="24.2" customHeight="1" x14ac:dyDescent="0.2">
      <c r="B130" s="31"/>
      <c r="C130" s="132" t="s">
        <v>77</v>
      </c>
      <c r="D130" s="132" t="s">
        <v>123</v>
      </c>
      <c r="E130" s="133" t="s">
        <v>130</v>
      </c>
      <c r="F130" s="134" t="s">
        <v>131</v>
      </c>
      <c r="G130" s="135" t="s">
        <v>126</v>
      </c>
      <c r="H130" s="136">
        <v>18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37</v>
      </c>
      <c r="P130" s="142">
        <f>O130*H130</f>
        <v>0</v>
      </c>
      <c r="Q130" s="142">
        <v>0</v>
      </c>
      <c r="R130" s="142">
        <f>Q130*H130</f>
        <v>0</v>
      </c>
      <c r="S130" s="142">
        <v>0.44</v>
      </c>
      <c r="T130" s="143">
        <f>S130*H130</f>
        <v>7.92</v>
      </c>
      <c r="AR130" s="144" t="s">
        <v>87</v>
      </c>
      <c r="AT130" s="144" t="s">
        <v>123</v>
      </c>
      <c r="AU130" s="144" t="s">
        <v>81</v>
      </c>
      <c r="AY130" s="16" t="s">
        <v>121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77</v>
      </c>
      <c r="BK130" s="145">
        <f>ROUND(I130*H130,2)</f>
        <v>0</v>
      </c>
      <c r="BL130" s="16" t="s">
        <v>87</v>
      </c>
      <c r="BM130" s="144" t="s">
        <v>407</v>
      </c>
    </row>
    <row r="131" spans="2:65" s="12" customFormat="1" x14ac:dyDescent="0.2">
      <c r="B131" s="146"/>
      <c r="D131" s="147" t="s">
        <v>128</v>
      </c>
      <c r="E131" s="148" t="s">
        <v>1</v>
      </c>
      <c r="F131" s="149" t="s">
        <v>344</v>
      </c>
      <c r="H131" s="150">
        <v>18</v>
      </c>
      <c r="I131" s="151"/>
      <c r="L131" s="146"/>
      <c r="M131" s="152"/>
      <c r="T131" s="153"/>
      <c r="AT131" s="148" t="s">
        <v>128</v>
      </c>
      <c r="AU131" s="148" t="s">
        <v>81</v>
      </c>
      <c r="AV131" s="12" t="s">
        <v>81</v>
      </c>
      <c r="AW131" s="12" t="s">
        <v>29</v>
      </c>
      <c r="AX131" s="12" t="s">
        <v>77</v>
      </c>
      <c r="AY131" s="148" t="s">
        <v>121</v>
      </c>
    </row>
    <row r="132" spans="2:65" s="1" customFormat="1" ht="16.5" customHeight="1" x14ac:dyDescent="0.2">
      <c r="B132" s="31"/>
      <c r="C132" s="132" t="s">
        <v>81</v>
      </c>
      <c r="D132" s="132" t="s">
        <v>123</v>
      </c>
      <c r="E132" s="133" t="s">
        <v>134</v>
      </c>
      <c r="F132" s="134" t="s">
        <v>135</v>
      </c>
      <c r="G132" s="135" t="s">
        <v>126</v>
      </c>
      <c r="H132" s="136">
        <v>18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37</v>
      </c>
      <c r="P132" s="142">
        <f>O132*H132</f>
        <v>0</v>
      </c>
      <c r="Q132" s="142">
        <v>0</v>
      </c>
      <c r="R132" s="142">
        <f>Q132*H132</f>
        <v>0</v>
      </c>
      <c r="S132" s="142">
        <v>0.22</v>
      </c>
      <c r="T132" s="143">
        <f>S132*H132</f>
        <v>3.96</v>
      </c>
      <c r="AR132" s="144" t="s">
        <v>87</v>
      </c>
      <c r="AT132" s="144" t="s">
        <v>123</v>
      </c>
      <c r="AU132" s="144" t="s">
        <v>81</v>
      </c>
      <c r="AY132" s="16" t="s">
        <v>121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77</v>
      </c>
      <c r="BK132" s="145">
        <f>ROUND(I132*H132,2)</f>
        <v>0</v>
      </c>
      <c r="BL132" s="16" t="s">
        <v>87</v>
      </c>
      <c r="BM132" s="144" t="s">
        <v>408</v>
      </c>
    </row>
    <row r="133" spans="2:65" s="1" customFormat="1" ht="24.2" customHeight="1" x14ac:dyDescent="0.2">
      <c r="B133" s="31"/>
      <c r="C133" s="132" t="s">
        <v>84</v>
      </c>
      <c r="D133" s="132" t="s">
        <v>123</v>
      </c>
      <c r="E133" s="133" t="s">
        <v>346</v>
      </c>
      <c r="F133" s="134" t="s">
        <v>347</v>
      </c>
      <c r="G133" s="135" t="s">
        <v>126</v>
      </c>
      <c r="H133" s="136">
        <v>48</v>
      </c>
      <c r="I133" s="137"/>
      <c r="J133" s="138">
        <f>ROUND(I133*H133,2)</f>
        <v>0</v>
      </c>
      <c r="K133" s="139"/>
      <c r="L133" s="31"/>
      <c r="M133" s="140" t="s">
        <v>1</v>
      </c>
      <c r="N133" s="141" t="s">
        <v>37</v>
      </c>
      <c r="P133" s="142">
        <f>O133*H133</f>
        <v>0</v>
      </c>
      <c r="Q133" s="142">
        <v>0</v>
      </c>
      <c r="R133" s="142">
        <f>Q133*H133</f>
        <v>0</v>
      </c>
      <c r="S133" s="142">
        <v>0.44</v>
      </c>
      <c r="T133" s="143">
        <f>S133*H133</f>
        <v>21.12</v>
      </c>
      <c r="AR133" s="144" t="s">
        <v>87</v>
      </c>
      <c r="AT133" s="144" t="s">
        <v>123</v>
      </c>
      <c r="AU133" s="144" t="s">
        <v>81</v>
      </c>
      <c r="AY133" s="16" t="s">
        <v>121</v>
      </c>
      <c r="BE133" s="145">
        <f>IF(N133="základní",J133,0)</f>
        <v>0</v>
      </c>
      <c r="BF133" s="145">
        <f>IF(N133="snížená",J133,0)</f>
        <v>0</v>
      </c>
      <c r="BG133" s="145">
        <f>IF(N133="zákl. přenesená",J133,0)</f>
        <v>0</v>
      </c>
      <c r="BH133" s="145">
        <f>IF(N133="sníž. přenesená",J133,0)</f>
        <v>0</v>
      </c>
      <c r="BI133" s="145">
        <f>IF(N133="nulová",J133,0)</f>
        <v>0</v>
      </c>
      <c r="BJ133" s="16" t="s">
        <v>77</v>
      </c>
      <c r="BK133" s="145">
        <f>ROUND(I133*H133,2)</f>
        <v>0</v>
      </c>
      <c r="BL133" s="16" t="s">
        <v>87</v>
      </c>
      <c r="BM133" s="144" t="s">
        <v>409</v>
      </c>
    </row>
    <row r="134" spans="2:65" s="12" customFormat="1" x14ac:dyDescent="0.2">
      <c r="B134" s="146"/>
      <c r="D134" s="147" t="s">
        <v>128</v>
      </c>
      <c r="E134" s="148" t="s">
        <v>1</v>
      </c>
      <c r="F134" s="149" t="s">
        <v>349</v>
      </c>
      <c r="H134" s="150">
        <v>66</v>
      </c>
      <c r="I134" s="151"/>
      <c r="L134" s="146"/>
      <c r="M134" s="152"/>
      <c r="T134" s="153"/>
      <c r="AT134" s="148" t="s">
        <v>128</v>
      </c>
      <c r="AU134" s="148" t="s">
        <v>81</v>
      </c>
      <c r="AV134" s="12" t="s">
        <v>81</v>
      </c>
      <c r="AW134" s="12" t="s">
        <v>29</v>
      </c>
      <c r="AX134" s="12" t="s">
        <v>72</v>
      </c>
      <c r="AY134" s="148" t="s">
        <v>121</v>
      </c>
    </row>
    <row r="135" spans="2:65" s="12" customFormat="1" x14ac:dyDescent="0.2">
      <c r="B135" s="146"/>
      <c r="D135" s="147" t="s">
        <v>128</v>
      </c>
      <c r="E135" s="148" t="s">
        <v>1</v>
      </c>
      <c r="F135" s="149" t="s">
        <v>142</v>
      </c>
      <c r="H135" s="150">
        <v>-18</v>
      </c>
      <c r="I135" s="151"/>
      <c r="L135" s="146"/>
      <c r="M135" s="152"/>
      <c r="T135" s="153"/>
      <c r="AT135" s="148" t="s">
        <v>128</v>
      </c>
      <c r="AU135" s="148" t="s">
        <v>81</v>
      </c>
      <c r="AV135" s="12" t="s">
        <v>81</v>
      </c>
      <c r="AW135" s="12" t="s">
        <v>29</v>
      </c>
      <c r="AX135" s="12" t="s">
        <v>72</v>
      </c>
      <c r="AY135" s="148" t="s">
        <v>121</v>
      </c>
    </row>
    <row r="136" spans="2:65" s="13" customFormat="1" x14ac:dyDescent="0.2">
      <c r="B136" s="154"/>
      <c r="D136" s="147" t="s">
        <v>128</v>
      </c>
      <c r="E136" s="155" t="s">
        <v>1</v>
      </c>
      <c r="F136" s="156" t="s">
        <v>143</v>
      </c>
      <c r="H136" s="157">
        <v>48</v>
      </c>
      <c r="I136" s="158"/>
      <c r="L136" s="154"/>
      <c r="M136" s="159"/>
      <c r="T136" s="160"/>
      <c r="AT136" s="155" t="s">
        <v>128</v>
      </c>
      <c r="AU136" s="155" t="s">
        <v>81</v>
      </c>
      <c r="AV136" s="13" t="s">
        <v>87</v>
      </c>
      <c r="AW136" s="13" t="s">
        <v>29</v>
      </c>
      <c r="AX136" s="13" t="s">
        <v>77</v>
      </c>
      <c r="AY136" s="155" t="s">
        <v>121</v>
      </c>
    </row>
    <row r="137" spans="2:65" s="1" customFormat="1" ht="24.2" customHeight="1" x14ac:dyDescent="0.2">
      <c r="B137" s="31"/>
      <c r="C137" s="132" t="s">
        <v>87</v>
      </c>
      <c r="D137" s="132" t="s">
        <v>123</v>
      </c>
      <c r="E137" s="133" t="s">
        <v>350</v>
      </c>
      <c r="F137" s="134" t="s">
        <v>351</v>
      </c>
      <c r="G137" s="135" t="s">
        <v>126</v>
      </c>
      <c r="H137" s="136">
        <v>48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37</v>
      </c>
      <c r="P137" s="142">
        <f>O137*H137</f>
        <v>0</v>
      </c>
      <c r="Q137" s="142">
        <v>0</v>
      </c>
      <c r="R137" s="142">
        <f>Q137*H137</f>
        <v>0</v>
      </c>
      <c r="S137" s="142">
        <v>0.22</v>
      </c>
      <c r="T137" s="143">
        <f>S137*H137</f>
        <v>10.56</v>
      </c>
      <c r="AR137" s="144" t="s">
        <v>87</v>
      </c>
      <c r="AT137" s="144" t="s">
        <v>123</v>
      </c>
      <c r="AU137" s="144" t="s">
        <v>81</v>
      </c>
      <c r="AY137" s="16" t="s">
        <v>121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77</v>
      </c>
      <c r="BK137" s="145">
        <f>ROUND(I137*H137,2)</f>
        <v>0</v>
      </c>
      <c r="BL137" s="16" t="s">
        <v>87</v>
      </c>
      <c r="BM137" s="144" t="s">
        <v>410</v>
      </c>
    </row>
    <row r="138" spans="2:65" s="1" customFormat="1" ht="16.5" customHeight="1" x14ac:dyDescent="0.2">
      <c r="B138" s="31"/>
      <c r="C138" s="132" t="s">
        <v>144</v>
      </c>
      <c r="D138" s="132" t="s">
        <v>123</v>
      </c>
      <c r="E138" s="133" t="s">
        <v>150</v>
      </c>
      <c r="F138" s="134" t="s">
        <v>151</v>
      </c>
      <c r="G138" s="135" t="s">
        <v>152</v>
      </c>
      <c r="H138" s="136">
        <v>47</v>
      </c>
      <c r="I138" s="137"/>
      <c r="J138" s="138">
        <f>ROUND(I138*H138,2)</f>
        <v>0</v>
      </c>
      <c r="K138" s="139"/>
      <c r="L138" s="31"/>
      <c r="M138" s="140" t="s">
        <v>1</v>
      </c>
      <c r="N138" s="141" t="s">
        <v>37</v>
      </c>
      <c r="P138" s="142">
        <f>O138*H138</f>
        <v>0</v>
      </c>
      <c r="Q138" s="142">
        <v>0</v>
      </c>
      <c r="R138" s="142">
        <f>Q138*H138</f>
        <v>0</v>
      </c>
      <c r="S138" s="142">
        <v>0.20499999999999999</v>
      </c>
      <c r="T138" s="143">
        <f>S138*H138</f>
        <v>9.6349999999999998</v>
      </c>
      <c r="AR138" s="144" t="s">
        <v>87</v>
      </c>
      <c r="AT138" s="144" t="s">
        <v>123</v>
      </c>
      <c r="AU138" s="144" t="s">
        <v>81</v>
      </c>
      <c r="AY138" s="16" t="s">
        <v>121</v>
      </c>
      <c r="BE138" s="145">
        <f>IF(N138="základní",J138,0)</f>
        <v>0</v>
      </c>
      <c r="BF138" s="145">
        <f>IF(N138="snížená",J138,0)</f>
        <v>0</v>
      </c>
      <c r="BG138" s="145">
        <f>IF(N138="zákl. přenesená",J138,0)</f>
        <v>0</v>
      </c>
      <c r="BH138" s="145">
        <f>IF(N138="sníž. přenesená",J138,0)</f>
        <v>0</v>
      </c>
      <c r="BI138" s="145">
        <f>IF(N138="nulová",J138,0)</f>
        <v>0</v>
      </c>
      <c r="BJ138" s="16" t="s">
        <v>77</v>
      </c>
      <c r="BK138" s="145">
        <f>ROUND(I138*H138,2)</f>
        <v>0</v>
      </c>
      <c r="BL138" s="16" t="s">
        <v>87</v>
      </c>
      <c r="BM138" s="144" t="s">
        <v>411</v>
      </c>
    </row>
    <row r="139" spans="2:65" s="12" customFormat="1" x14ac:dyDescent="0.2">
      <c r="B139" s="146"/>
      <c r="D139" s="147" t="s">
        <v>128</v>
      </c>
      <c r="E139" s="148" t="s">
        <v>1</v>
      </c>
      <c r="F139" s="149" t="s">
        <v>354</v>
      </c>
      <c r="H139" s="150">
        <v>47</v>
      </c>
      <c r="I139" s="151"/>
      <c r="L139" s="146"/>
      <c r="M139" s="152"/>
      <c r="T139" s="153"/>
      <c r="AT139" s="148" t="s">
        <v>128</v>
      </c>
      <c r="AU139" s="148" t="s">
        <v>81</v>
      </c>
      <c r="AV139" s="12" t="s">
        <v>81</v>
      </c>
      <c r="AW139" s="12" t="s">
        <v>29</v>
      </c>
      <c r="AX139" s="12" t="s">
        <v>77</v>
      </c>
      <c r="AY139" s="148" t="s">
        <v>121</v>
      </c>
    </row>
    <row r="140" spans="2:65" s="1" customFormat="1" ht="24.2" customHeight="1" x14ac:dyDescent="0.2">
      <c r="B140" s="31"/>
      <c r="C140" s="132" t="s">
        <v>149</v>
      </c>
      <c r="D140" s="132" t="s">
        <v>123</v>
      </c>
      <c r="E140" s="133" t="s">
        <v>156</v>
      </c>
      <c r="F140" s="134" t="s">
        <v>157</v>
      </c>
      <c r="G140" s="135" t="s">
        <v>158</v>
      </c>
      <c r="H140" s="136">
        <v>4.46</v>
      </c>
      <c r="I140" s="137"/>
      <c r="J140" s="138">
        <f>ROUND(I140*H140,2)</f>
        <v>0</v>
      </c>
      <c r="K140" s="139"/>
      <c r="L140" s="31"/>
      <c r="M140" s="140" t="s">
        <v>1</v>
      </c>
      <c r="N140" s="141" t="s">
        <v>37</v>
      </c>
      <c r="P140" s="142">
        <f>O140*H140</f>
        <v>0</v>
      </c>
      <c r="Q140" s="142">
        <v>0</v>
      </c>
      <c r="R140" s="142">
        <f>Q140*H140</f>
        <v>0</v>
      </c>
      <c r="S140" s="142">
        <v>0</v>
      </c>
      <c r="T140" s="143">
        <f>S140*H140</f>
        <v>0</v>
      </c>
      <c r="AR140" s="144" t="s">
        <v>87</v>
      </c>
      <c r="AT140" s="144" t="s">
        <v>123</v>
      </c>
      <c r="AU140" s="144" t="s">
        <v>81</v>
      </c>
      <c r="AY140" s="16" t="s">
        <v>121</v>
      </c>
      <c r="BE140" s="145">
        <f>IF(N140="základní",J140,0)</f>
        <v>0</v>
      </c>
      <c r="BF140" s="145">
        <f>IF(N140="snížená",J140,0)</f>
        <v>0</v>
      </c>
      <c r="BG140" s="145">
        <f>IF(N140="zákl. přenesená",J140,0)</f>
        <v>0</v>
      </c>
      <c r="BH140" s="145">
        <f>IF(N140="sníž. přenesená",J140,0)</f>
        <v>0</v>
      </c>
      <c r="BI140" s="145">
        <f>IF(N140="nulová",J140,0)</f>
        <v>0</v>
      </c>
      <c r="BJ140" s="16" t="s">
        <v>77</v>
      </c>
      <c r="BK140" s="145">
        <f>ROUND(I140*H140,2)</f>
        <v>0</v>
      </c>
      <c r="BL140" s="16" t="s">
        <v>87</v>
      </c>
      <c r="BM140" s="144" t="s">
        <v>412</v>
      </c>
    </row>
    <row r="141" spans="2:65" s="12" customFormat="1" x14ac:dyDescent="0.2">
      <c r="B141" s="146"/>
      <c r="D141" s="147" t="s">
        <v>128</v>
      </c>
      <c r="E141" s="148" t="s">
        <v>1</v>
      </c>
      <c r="F141" s="149" t="s">
        <v>356</v>
      </c>
      <c r="H141" s="150">
        <v>2.82</v>
      </c>
      <c r="I141" s="151"/>
      <c r="L141" s="146"/>
      <c r="M141" s="152"/>
      <c r="T141" s="153"/>
      <c r="AT141" s="148" t="s">
        <v>128</v>
      </c>
      <c r="AU141" s="148" t="s">
        <v>81</v>
      </c>
      <c r="AV141" s="12" t="s">
        <v>81</v>
      </c>
      <c r="AW141" s="12" t="s">
        <v>29</v>
      </c>
      <c r="AX141" s="12" t="s">
        <v>72</v>
      </c>
      <c r="AY141" s="148" t="s">
        <v>121</v>
      </c>
    </row>
    <row r="142" spans="2:65" s="12" customFormat="1" x14ac:dyDescent="0.2">
      <c r="B142" s="146"/>
      <c r="D142" s="147" t="s">
        <v>128</v>
      </c>
      <c r="E142" s="148" t="s">
        <v>1</v>
      </c>
      <c r="F142" s="149" t="s">
        <v>413</v>
      </c>
      <c r="H142" s="150">
        <v>1.64</v>
      </c>
      <c r="I142" s="151"/>
      <c r="L142" s="146"/>
      <c r="M142" s="152"/>
      <c r="T142" s="153"/>
      <c r="AT142" s="148" t="s">
        <v>128</v>
      </c>
      <c r="AU142" s="148" t="s">
        <v>81</v>
      </c>
      <c r="AV142" s="12" t="s">
        <v>81</v>
      </c>
      <c r="AW142" s="12" t="s">
        <v>29</v>
      </c>
      <c r="AX142" s="12" t="s">
        <v>72</v>
      </c>
      <c r="AY142" s="148" t="s">
        <v>121</v>
      </c>
    </row>
    <row r="143" spans="2:65" s="13" customFormat="1" x14ac:dyDescent="0.2">
      <c r="B143" s="154"/>
      <c r="D143" s="147" t="s">
        <v>128</v>
      </c>
      <c r="E143" s="155" t="s">
        <v>1</v>
      </c>
      <c r="F143" s="156" t="s">
        <v>143</v>
      </c>
      <c r="H143" s="157">
        <v>4.46</v>
      </c>
      <c r="I143" s="158"/>
      <c r="L143" s="154"/>
      <c r="M143" s="159"/>
      <c r="T143" s="160"/>
      <c r="AT143" s="155" t="s">
        <v>128</v>
      </c>
      <c r="AU143" s="155" t="s">
        <v>81</v>
      </c>
      <c r="AV143" s="13" t="s">
        <v>87</v>
      </c>
      <c r="AW143" s="13" t="s">
        <v>29</v>
      </c>
      <c r="AX143" s="13" t="s">
        <v>77</v>
      </c>
      <c r="AY143" s="155" t="s">
        <v>121</v>
      </c>
    </row>
    <row r="144" spans="2:65" s="1" customFormat="1" ht="37.9" customHeight="1" x14ac:dyDescent="0.2">
      <c r="B144" s="31"/>
      <c r="C144" s="132" t="s">
        <v>155</v>
      </c>
      <c r="D144" s="132" t="s">
        <v>123</v>
      </c>
      <c r="E144" s="133" t="s">
        <v>357</v>
      </c>
      <c r="F144" s="134" t="s">
        <v>358</v>
      </c>
      <c r="G144" s="135" t="s">
        <v>158</v>
      </c>
      <c r="H144" s="136">
        <v>4.46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37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87</v>
      </c>
      <c r="AT144" s="144" t="s">
        <v>123</v>
      </c>
      <c r="AU144" s="144" t="s">
        <v>81</v>
      </c>
      <c r="AY144" s="16" t="s">
        <v>121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77</v>
      </c>
      <c r="BK144" s="145">
        <f>ROUND(I144*H144,2)</f>
        <v>0</v>
      </c>
      <c r="BL144" s="16" t="s">
        <v>87</v>
      </c>
      <c r="BM144" s="144" t="s">
        <v>414</v>
      </c>
    </row>
    <row r="145" spans="2:65" s="1" customFormat="1" ht="16.5" customHeight="1" x14ac:dyDescent="0.2">
      <c r="B145" s="31"/>
      <c r="C145" s="132" t="s">
        <v>161</v>
      </c>
      <c r="D145" s="132" t="s">
        <v>123</v>
      </c>
      <c r="E145" s="133" t="s">
        <v>166</v>
      </c>
      <c r="F145" s="134" t="s">
        <v>167</v>
      </c>
      <c r="G145" s="135" t="s">
        <v>158</v>
      </c>
      <c r="H145" s="136">
        <v>4.46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37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87</v>
      </c>
      <c r="AT145" s="144" t="s">
        <v>123</v>
      </c>
      <c r="AU145" s="144" t="s">
        <v>81</v>
      </c>
      <c r="AY145" s="16" t="s">
        <v>121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77</v>
      </c>
      <c r="BK145" s="145">
        <f>ROUND(I145*H145,2)</f>
        <v>0</v>
      </c>
      <c r="BL145" s="16" t="s">
        <v>87</v>
      </c>
      <c r="BM145" s="144" t="s">
        <v>415</v>
      </c>
    </row>
    <row r="146" spans="2:65" s="1" customFormat="1" ht="24.2" customHeight="1" x14ac:dyDescent="0.2">
      <c r="B146" s="31"/>
      <c r="C146" s="132" t="s">
        <v>165</v>
      </c>
      <c r="D146" s="132" t="s">
        <v>123</v>
      </c>
      <c r="E146" s="133" t="s">
        <v>170</v>
      </c>
      <c r="F146" s="134" t="s">
        <v>171</v>
      </c>
      <c r="G146" s="135" t="s">
        <v>126</v>
      </c>
      <c r="H146" s="136">
        <v>79.2</v>
      </c>
      <c r="I146" s="137"/>
      <c r="J146" s="138">
        <f>ROUND(I146*H146,2)</f>
        <v>0</v>
      </c>
      <c r="K146" s="139"/>
      <c r="L146" s="31"/>
      <c r="M146" s="140" t="s">
        <v>1</v>
      </c>
      <c r="N146" s="141" t="s">
        <v>37</v>
      </c>
      <c r="P146" s="142">
        <f>O146*H146</f>
        <v>0</v>
      </c>
      <c r="Q146" s="142">
        <v>0</v>
      </c>
      <c r="R146" s="142">
        <f>Q146*H146</f>
        <v>0</v>
      </c>
      <c r="S146" s="142">
        <v>0</v>
      </c>
      <c r="T146" s="143">
        <f>S146*H146</f>
        <v>0</v>
      </c>
      <c r="AR146" s="144" t="s">
        <v>87</v>
      </c>
      <c r="AT146" s="144" t="s">
        <v>123</v>
      </c>
      <c r="AU146" s="144" t="s">
        <v>81</v>
      </c>
      <c r="AY146" s="16" t="s">
        <v>121</v>
      </c>
      <c r="BE146" s="145">
        <f>IF(N146="základní",J146,0)</f>
        <v>0</v>
      </c>
      <c r="BF146" s="145">
        <f>IF(N146="snížená",J146,0)</f>
        <v>0</v>
      </c>
      <c r="BG146" s="145">
        <f>IF(N146="zákl. přenesená",J146,0)</f>
        <v>0</v>
      </c>
      <c r="BH146" s="145">
        <f>IF(N146="sníž. přenesená",J146,0)</f>
        <v>0</v>
      </c>
      <c r="BI146" s="145">
        <f>IF(N146="nulová",J146,0)</f>
        <v>0</v>
      </c>
      <c r="BJ146" s="16" t="s">
        <v>77</v>
      </c>
      <c r="BK146" s="145">
        <f>ROUND(I146*H146,2)</f>
        <v>0</v>
      </c>
      <c r="BL146" s="16" t="s">
        <v>87</v>
      </c>
      <c r="BM146" s="144" t="s">
        <v>416</v>
      </c>
    </row>
    <row r="147" spans="2:65" s="12" customFormat="1" x14ac:dyDescent="0.2">
      <c r="B147" s="146"/>
      <c r="D147" s="147" t="s">
        <v>128</v>
      </c>
      <c r="E147" s="148" t="s">
        <v>1</v>
      </c>
      <c r="F147" s="149" t="s">
        <v>362</v>
      </c>
      <c r="H147" s="150">
        <v>79.2</v>
      </c>
      <c r="I147" s="151"/>
      <c r="L147" s="146"/>
      <c r="M147" s="152"/>
      <c r="T147" s="153"/>
      <c r="AT147" s="148" t="s">
        <v>128</v>
      </c>
      <c r="AU147" s="148" t="s">
        <v>81</v>
      </c>
      <c r="AV147" s="12" t="s">
        <v>81</v>
      </c>
      <c r="AW147" s="12" t="s">
        <v>29</v>
      </c>
      <c r="AX147" s="12" t="s">
        <v>77</v>
      </c>
      <c r="AY147" s="148" t="s">
        <v>121</v>
      </c>
    </row>
    <row r="148" spans="2:65" s="1" customFormat="1" ht="24.2" customHeight="1" x14ac:dyDescent="0.2">
      <c r="B148" s="31"/>
      <c r="C148" s="132" t="s">
        <v>169</v>
      </c>
      <c r="D148" s="132" t="s">
        <v>123</v>
      </c>
      <c r="E148" s="133" t="s">
        <v>175</v>
      </c>
      <c r="F148" s="134" t="s">
        <v>176</v>
      </c>
      <c r="G148" s="135" t="s">
        <v>126</v>
      </c>
      <c r="H148" s="136">
        <v>4.7</v>
      </c>
      <c r="I148" s="137"/>
      <c r="J148" s="138">
        <f>ROUND(I148*H148,2)</f>
        <v>0</v>
      </c>
      <c r="K148" s="139"/>
      <c r="L148" s="31"/>
      <c r="M148" s="140" t="s">
        <v>1</v>
      </c>
      <c r="N148" s="141" t="s">
        <v>37</v>
      </c>
      <c r="P148" s="142">
        <f>O148*H148</f>
        <v>0</v>
      </c>
      <c r="Q148" s="142">
        <v>0</v>
      </c>
      <c r="R148" s="142">
        <f>Q148*H148</f>
        <v>0</v>
      </c>
      <c r="S148" s="142">
        <v>0</v>
      </c>
      <c r="T148" s="143">
        <f>S148*H148</f>
        <v>0</v>
      </c>
      <c r="AR148" s="144" t="s">
        <v>87</v>
      </c>
      <c r="AT148" s="144" t="s">
        <v>123</v>
      </c>
      <c r="AU148" s="144" t="s">
        <v>81</v>
      </c>
      <c r="AY148" s="16" t="s">
        <v>121</v>
      </c>
      <c r="BE148" s="145">
        <f>IF(N148="základní",J148,0)</f>
        <v>0</v>
      </c>
      <c r="BF148" s="145">
        <f>IF(N148="snížená",J148,0)</f>
        <v>0</v>
      </c>
      <c r="BG148" s="145">
        <f>IF(N148="zákl. přenesená",J148,0)</f>
        <v>0</v>
      </c>
      <c r="BH148" s="145">
        <f>IF(N148="sníž. přenesená",J148,0)</f>
        <v>0</v>
      </c>
      <c r="BI148" s="145">
        <f>IF(N148="nulová",J148,0)</f>
        <v>0</v>
      </c>
      <c r="BJ148" s="16" t="s">
        <v>77</v>
      </c>
      <c r="BK148" s="145">
        <f>ROUND(I148*H148,2)</f>
        <v>0</v>
      </c>
      <c r="BL148" s="16" t="s">
        <v>87</v>
      </c>
      <c r="BM148" s="144" t="s">
        <v>417</v>
      </c>
    </row>
    <row r="149" spans="2:65" s="12" customFormat="1" x14ac:dyDescent="0.2">
      <c r="B149" s="146"/>
      <c r="D149" s="147" t="s">
        <v>128</v>
      </c>
      <c r="E149" s="148" t="s">
        <v>1</v>
      </c>
      <c r="F149" s="149" t="s">
        <v>364</v>
      </c>
      <c r="H149" s="150">
        <v>4.7</v>
      </c>
      <c r="I149" s="151"/>
      <c r="L149" s="146"/>
      <c r="M149" s="152"/>
      <c r="T149" s="153"/>
      <c r="AT149" s="148" t="s">
        <v>128</v>
      </c>
      <c r="AU149" s="148" t="s">
        <v>81</v>
      </c>
      <c r="AV149" s="12" t="s">
        <v>81</v>
      </c>
      <c r="AW149" s="12" t="s">
        <v>29</v>
      </c>
      <c r="AX149" s="12" t="s">
        <v>77</v>
      </c>
      <c r="AY149" s="148" t="s">
        <v>121</v>
      </c>
    </row>
    <row r="150" spans="2:65" s="1" customFormat="1" ht="24.2" customHeight="1" x14ac:dyDescent="0.2">
      <c r="B150" s="31"/>
      <c r="C150" s="132" t="s">
        <v>174</v>
      </c>
      <c r="D150" s="132" t="s">
        <v>123</v>
      </c>
      <c r="E150" s="133" t="s">
        <v>180</v>
      </c>
      <c r="F150" s="134" t="s">
        <v>181</v>
      </c>
      <c r="G150" s="135" t="s">
        <v>126</v>
      </c>
      <c r="H150" s="136">
        <v>42.3</v>
      </c>
      <c r="I150" s="137"/>
      <c r="J150" s="138">
        <f>ROUND(I150*H150,2)</f>
        <v>0</v>
      </c>
      <c r="K150" s="139"/>
      <c r="L150" s="31"/>
      <c r="M150" s="140" t="s">
        <v>1</v>
      </c>
      <c r="N150" s="141" t="s">
        <v>37</v>
      </c>
      <c r="P150" s="142">
        <f>O150*H150</f>
        <v>0</v>
      </c>
      <c r="Q150" s="142">
        <v>0</v>
      </c>
      <c r="R150" s="142">
        <f>Q150*H150</f>
        <v>0</v>
      </c>
      <c r="S150" s="142">
        <v>0</v>
      </c>
      <c r="T150" s="143">
        <f>S150*H150</f>
        <v>0</v>
      </c>
      <c r="AR150" s="144" t="s">
        <v>87</v>
      </c>
      <c r="AT150" s="144" t="s">
        <v>123</v>
      </c>
      <c r="AU150" s="144" t="s">
        <v>81</v>
      </c>
      <c r="AY150" s="16" t="s">
        <v>121</v>
      </c>
      <c r="BE150" s="145">
        <f>IF(N150="základní",J150,0)</f>
        <v>0</v>
      </c>
      <c r="BF150" s="145">
        <f>IF(N150="snížená",J150,0)</f>
        <v>0</v>
      </c>
      <c r="BG150" s="145">
        <f>IF(N150="zákl. přenesená",J150,0)</f>
        <v>0</v>
      </c>
      <c r="BH150" s="145">
        <f>IF(N150="sníž. přenesená",J150,0)</f>
        <v>0</v>
      </c>
      <c r="BI150" s="145">
        <f>IF(N150="nulová",J150,0)</f>
        <v>0</v>
      </c>
      <c r="BJ150" s="16" t="s">
        <v>77</v>
      </c>
      <c r="BK150" s="145">
        <f>ROUND(I150*H150,2)</f>
        <v>0</v>
      </c>
      <c r="BL150" s="16" t="s">
        <v>87</v>
      </c>
      <c r="BM150" s="144" t="s">
        <v>418</v>
      </c>
    </row>
    <row r="151" spans="2:65" s="12" customFormat="1" x14ac:dyDescent="0.2">
      <c r="B151" s="146"/>
      <c r="D151" s="147" t="s">
        <v>128</v>
      </c>
      <c r="E151" s="148" t="s">
        <v>1</v>
      </c>
      <c r="F151" s="149" t="s">
        <v>366</v>
      </c>
      <c r="H151" s="150">
        <v>42.3</v>
      </c>
      <c r="I151" s="151"/>
      <c r="L151" s="146"/>
      <c r="M151" s="152"/>
      <c r="T151" s="153"/>
      <c r="AT151" s="148" t="s">
        <v>128</v>
      </c>
      <c r="AU151" s="148" t="s">
        <v>81</v>
      </c>
      <c r="AV151" s="12" t="s">
        <v>81</v>
      </c>
      <c r="AW151" s="12" t="s">
        <v>29</v>
      </c>
      <c r="AX151" s="12" t="s">
        <v>77</v>
      </c>
      <c r="AY151" s="148" t="s">
        <v>121</v>
      </c>
    </row>
    <row r="152" spans="2:65" s="1" customFormat="1" ht="16.5" customHeight="1" x14ac:dyDescent="0.2">
      <c r="B152" s="31"/>
      <c r="C152" s="161" t="s">
        <v>179</v>
      </c>
      <c r="D152" s="161" t="s">
        <v>185</v>
      </c>
      <c r="E152" s="162" t="s">
        <v>186</v>
      </c>
      <c r="F152" s="163" t="s">
        <v>187</v>
      </c>
      <c r="G152" s="164" t="s">
        <v>188</v>
      </c>
      <c r="H152" s="165">
        <v>8.4600000000000009</v>
      </c>
      <c r="I152" s="166"/>
      <c r="J152" s="167">
        <f>ROUND(I152*H152,2)</f>
        <v>0</v>
      </c>
      <c r="K152" s="168"/>
      <c r="L152" s="169"/>
      <c r="M152" s="170" t="s">
        <v>1</v>
      </c>
      <c r="N152" s="171" t="s">
        <v>37</v>
      </c>
      <c r="P152" s="142">
        <f>O152*H152</f>
        <v>0</v>
      </c>
      <c r="Q152" s="142">
        <v>1</v>
      </c>
      <c r="R152" s="142">
        <f>Q152*H152</f>
        <v>8.4600000000000009</v>
      </c>
      <c r="S152" s="142">
        <v>0</v>
      </c>
      <c r="T152" s="143">
        <f>S152*H152</f>
        <v>0</v>
      </c>
      <c r="AR152" s="144" t="s">
        <v>161</v>
      </c>
      <c r="AT152" s="144" t="s">
        <v>185</v>
      </c>
      <c r="AU152" s="144" t="s">
        <v>81</v>
      </c>
      <c r="AY152" s="16" t="s">
        <v>121</v>
      </c>
      <c r="BE152" s="145">
        <f>IF(N152="základní",J152,0)</f>
        <v>0</v>
      </c>
      <c r="BF152" s="145">
        <f>IF(N152="snížená",J152,0)</f>
        <v>0</v>
      </c>
      <c r="BG152" s="145">
        <f>IF(N152="zákl. přenesená",J152,0)</f>
        <v>0</v>
      </c>
      <c r="BH152" s="145">
        <f>IF(N152="sníž. přenesená",J152,0)</f>
        <v>0</v>
      </c>
      <c r="BI152" s="145">
        <f>IF(N152="nulová",J152,0)</f>
        <v>0</v>
      </c>
      <c r="BJ152" s="16" t="s">
        <v>77</v>
      </c>
      <c r="BK152" s="145">
        <f>ROUND(I152*H152,2)</f>
        <v>0</v>
      </c>
      <c r="BL152" s="16" t="s">
        <v>87</v>
      </c>
      <c r="BM152" s="144" t="s">
        <v>419</v>
      </c>
    </row>
    <row r="153" spans="2:65" s="12" customFormat="1" x14ac:dyDescent="0.2">
      <c r="B153" s="146"/>
      <c r="D153" s="147" t="s">
        <v>128</v>
      </c>
      <c r="E153" s="148" t="s">
        <v>1</v>
      </c>
      <c r="F153" s="149" t="s">
        <v>368</v>
      </c>
      <c r="H153" s="150">
        <v>8.4600000000000009</v>
      </c>
      <c r="I153" s="151"/>
      <c r="L153" s="146"/>
      <c r="M153" s="152"/>
      <c r="T153" s="153"/>
      <c r="AT153" s="148" t="s">
        <v>128</v>
      </c>
      <c r="AU153" s="148" t="s">
        <v>81</v>
      </c>
      <c r="AV153" s="12" t="s">
        <v>81</v>
      </c>
      <c r="AW153" s="12" t="s">
        <v>29</v>
      </c>
      <c r="AX153" s="12" t="s">
        <v>77</v>
      </c>
      <c r="AY153" s="148" t="s">
        <v>121</v>
      </c>
    </row>
    <row r="154" spans="2:65" s="11" customFormat="1" ht="22.9" customHeight="1" x14ac:dyDescent="0.2">
      <c r="B154" s="120"/>
      <c r="D154" s="121" t="s">
        <v>71</v>
      </c>
      <c r="E154" s="130" t="s">
        <v>84</v>
      </c>
      <c r="F154" s="130" t="s">
        <v>420</v>
      </c>
      <c r="I154" s="123"/>
      <c r="J154" s="131">
        <f>BK154</f>
        <v>0</v>
      </c>
      <c r="L154" s="120"/>
      <c r="M154" s="125"/>
      <c r="P154" s="126">
        <f>SUM(P155:P161)</f>
        <v>0</v>
      </c>
      <c r="R154" s="126">
        <f>SUM(R155:R161)</f>
        <v>1.0950681999999998</v>
      </c>
      <c r="T154" s="127">
        <f>SUM(T155:T161)</f>
        <v>0</v>
      </c>
      <c r="AR154" s="121" t="s">
        <v>77</v>
      </c>
      <c r="AT154" s="128" t="s">
        <v>71</v>
      </c>
      <c r="AU154" s="128" t="s">
        <v>77</v>
      </c>
      <c r="AY154" s="121" t="s">
        <v>121</v>
      </c>
      <c r="BK154" s="129">
        <f>SUM(BK155:BK161)</f>
        <v>0</v>
      </c>
    </row>
    <row r="155" spans="2:65" s="1" customFormat="1" ht="24.2" customHeight="1" x14ac:dyDescent="0.2">
      <c r="B155" s="31"/>
      <c r="C155" s="132" t="s">
        <v>309</v>
      </c>
      <c r="D155" s="132" t="s">
        <v>123</v>
      </c>
      <c r="E155" s="133" t="s">
        <v>421</v>
      </c>
      <c r="F155" s="134" t="s">
        <v>422</v>
      </c>
      <c r="G155" s="135" t="s">
        <v>126</v>
      </c>
      <c r="H155" s="136">
        <v>3.46</v>
      </c>
      <c r="I155" s="137"/>
      <c r="J155" s="138">
        <f>ROUND(I155*H155,2)</f>
        <v>0</v>
      </c>
      <c r="K155" s="139"/>
      <c r="L155" s="31"/>
      <c r="M155" s="140" t="s">
        <v>1</v>
      </c>
      <c r="N155" s="141" t="s">
        <v>37</v>
      </c>
      <c r="P155" s="142">
        <f>O155*H155</f>
        <v>0</v>
      </c>
      <c r="Q155" s="142">
        <v>1.42E-3</v>
      </c>
      <c r="R155" s="142">
        <f>Q155*H155</f>
        <v>4.9132000000000004E-3</v>
      </c>
      <c r="S155" s="142">
        <v>0</v>
      </c>
      <c r="T155" s="143">
        <f>S155*H155</f>
        <v>0</v>
      </c>
      <c r="AR155" s="144" t="s">
        <v>87</v>
      </c>
      <c r="AT155" s="144" t="s">
        <v>123</v>
      </c>
      <c r="AU155" s="144" t="s">
        <v>81</v>
      </c>
      <c r="AY155" s="16" t="s">
        <v>121</v>
      </c>
      <c r="BE155" s="145">
        <f>IF(N155="základní",J155,0)</f>
        <v>0</v>
      </c>
      <c r="BF155" s="145">
        <f>IF(N155="snížená",J155,0)</f>
        <v>0</v>
      </c>
      <c r="BG155" s="145">
        <f>IF(N155="zákl. přenesená",J155,0)</f>
        <v>0</v>
      </c>
      <c r="BH155" s="145">
        <f>IF(N155="sníž. přenesená",J155,0)</f>
        <v>0</v>
      </c>
      <c r="BI155" s="145">
        <f>IF(N155="nulová",J155,0)</f>
        <v>0</v>
      </c>
      <c r="BJ155" s="16" t="s">
        <v>77</v>
      </c>
      <c r="BK155" s="145">
        <f>ROUND(I155*H155,2)</f>
        <v>0</v>
      </c>
      <c r="BL155" s="16" t="s">
        <v>87</v>
      </c>
      <c r="BM155" s="144" t="s">
        <v>423</v>
      </c>
    </row>
    <row r="156" spans="2:65" s="12" customFormat="1" ht="22.5" x14ac:dyDescent="0.2">
      <c r="B156" s="146"/>
      <c r="D156" s="147" t="s">
        <v>128</v>
      </c>
      <c r="E156" s="148" t="s">
        <v>1</v>
      </c>
      <c r="F156" s="149" t="s">
        <v>424</v>
      </c>
      <c r="H156" s="150">
        <v>3.46</v>
      </c>
      <c r="I156" s="151"/>
      <c r="L156" s="146"/>
      <c r="M156" s="152"/>
      <c r="T156" s="153"/>
      <c r="AT156" s="148" t="s">
        <v>128</v>
      </c>
      <c r="AU156" s="148" t="s">
        <v>81</v>
      </c>
      <c r="AV156" s="12" t="s">
        <v>81</v>
      </c>
      <c r="AW156" s="12" t="s">
        <v>29</v>
      </c>
      <c r="AX156" s="12" t="s">
        <v>77</v>
      </c>
      <c r="AY156" s="148" t="s">
        <v>121</v>
      </c>
    </row>
    <row r="157" spans="2:65" s="1" customFormat="1" ht="24.2" customHeight="1" x14ac:dyDescent="0.2">
      <c r="B157" s="31"/>
      <c r="C157" s="132" t="s">
        <v>314</v>
      </c>
      <c r="D157" s="132" t="s">
        <v>123</v>
      </c>
      <c r="E157" s="133" t="s">
        <v>425</v>
      </c>
      <c r="F157" s="134" t="s">
        <v>426</v>
      </c>
      <c r="G157" s="135" t="s">
        <v>126</v>
      </c>
      <c r="H157" s="136">
        <v>3.46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37</v>
      </c>
      <c r="P157" s="142">
        <f>O157*H157</f>
        <v>0</v>
      </c>
      <c r="Q157" s="142">
        <v>0</v>
      </c>
      <c r="R157" s="142">
        <f>Q157*H157</f>
        <v>0</v>
      </c>
      <c r="S157" s="142">
        <v>0</v>
      </c>
      <c r="T157" s="143">
        <f>S157*H157</f>
        <v>0</v>
      </c>
      <c r="AR157" s="144" t="s">
        <v>87</v>
      </c>
      <c r="AT157" s="144" t="s">
        <v>123</v>
      </c>
      <c r="AU157" s="144" t="s">
        <v>81</v>
      </c>
      <c r="AY157" s="16" t="s">
        <v>121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77</v>
      </c>
      <c r="BK157" s="145">
        <f>ROUND(I157*H157,2)</f>
        <v>0</v>
      </c>
      <c r="BL157" s="16" t="s">
        <v>87</v>
      </c>
      <c r="BM157" s="144" t="s">
        <v>427</v>
      </c>
    </row>
    <row r="158" spans="2:65" s="1" customFormat="1" ht="24.2" customHeight="1" x14ac:dyDescent="0.2">
      <c r="B158" s="31"/>
      <c r="C158" s="132" t="s">
        <v>327</v>
      </c>
      <c r="D158" s="132" t="s">
        <v>123</v>
      </c>
      <c r="E158" s="133" t="s">
        <v>428</v>
      </c>
      <c r="F158" s="134" t="s">
        <v>429</v>
      </c>
      <c r="G158" s="135" t="s">
        <v>152</v>
      </c>
      <c r="H158" s="136">
        <v>16.5</v>
      </c>
      <c r="I158" s="137"/>
      <c r="J158" s="138">
        <f>ROUND(I158*H158,2)</f>
        <v>0</v>
      </c>
      <c r="K158" s="139"/>
      <c r="L158" s="31"/>
      <c r="M158" s="140" t="s">
        <v>1</v>
      </c>
      <c r="N158" s="141" t="s">
        <v>37</v>
      </c>
      <c r="P158" s="142">
        <f>O158*H158</f>
        <v>0</v>
      </c>
      <c r="Q158" s="142">
        <v>4.0739999999999998E-2</v>
      </c>
      <c r="R158" s="142">
        <f>Q158*H158</f>
        <v>0.67220999999999997</v>
      </c>
      <c r="S158" s="142">
        <v>0</v>
      </c>
      <c r="T158" s="143">
        <f>S158*H158</f>
        <v>0</v>
      </c>
      <c r="AR158" s="144" t="s">
        <v>87</v>
      </c>
      <c r="AT158" s="144" t="s">
        <v>123</v>
      </c>
      <c r="AU158" s="144" t="s">
        <v>81</v>
      </c>
      <c r="AY158" s="16" t="s">
        <v>121</v>
      </c>
      <c r="BE158" s="145">
        <f>IF(N158="základní",J158,0)</f>
        <v>0</v>
      </c>
      <c r="BF158" s="145">
        <f>IF(N158="snížená",J158,0)</f>
        <v>0</v>
      </c>
      <c r="BG158" s="145">
        <f>IF(N158="zákl. přenesená",J158,0)</f>
        <v>0</v>
      </c>
      <c r="BH158" s="145">
        <f>IF(N158="sníž. přenesená",J158,0)</f>
        <v>0</v>
      </c>
      <c r="BI158" s="145">
        <f>IF(N158="nulová",J158,0)</f>
        <v>0</v>
      </c>
      <c r="BJ158" s="16" t="s">
        <v>77</v>
      </c>
      <c r="BK158" s="145">
        <f>ROUND(I158*H158,2)</f>
        <v>0</v>
      </c>
      <c r="BL158" s="16" t="s">
        <v>87</v>
      </c>
      <c r="BM158" s="144" t="s">
        <v>430</v>
      </c>
    </row>
    <row r="159" spans="2:65" s="12" customFormat="1" x14ac:dyDescent="0.2">
      <c r="B159" s="146"/>
      <c r="D159" s="147" t="s">
        <v>128</v>
      </c>
      <c r="E159" s="148" t="s">
        <v>1</v>
      </c>
      <c r="F159" s="149" t="s">
        <v>431</v>
      </c>
      <c r="H159" s="150">
        <v>16.5</v>
      </c>
      <c r="I159" s="151"/>
      <c r="L159" s="146"/>
      <c r="M159" s="152"/>
      <c r="T159" s="153"/>
      <c r="AT159" s="148" t="s">
        <v>128</v>
      </c>
      <c r="AU159" s="148" t="s">
        <v>81</v>
      </c>
      <c r="AV159" s="12" t="s">
        <v>81</v>
      </c>
      <c r="AW159" s="12" t="s">
        <v>29</v>
      </c>
      <c r="AX159" s="12" t="s">
        <v>77</v>
      </c>
      <c r="AY159" s="148" t="s">
        <v>121</v>
      </c>
    </row>
    <row r="160" spans="2:65" s="1" customFormat="1" ht="24.2" customHeight="1" x14ac:dyDescent="0.2">
      <c r="B160" s="31"/>
      <c r="C160" s="132" t="s">
        <v>268</v>
      </c>
      <c r="D160" s="132" t="s">
        <v>123</v>
      </c>
      <c r="E160" s="133" t="s">
        <v>432</v>
      </c>
      <c r="F160" s="134" t="s">
        <v>433</v>
      </c>
      <c r="G160" s="135" t="s">
        <v>152</v>
      </c>
      <c r="H160" s="136">
        <v>16.5</v>
      </c>
      <c r="I160" s="137"/>
      <c r="J160" s="138">
        <f>ROUND(I160*H160,2)</f>
        <v>0</v>
      </c>
      <c r="K160" s="139"/>
      <c r="L160" s="31"/>
      <c r="M160" s="140" t="s">
        <v>1</v>
      </c>
      <c r="N160" s="141" t="s">
        <v>37</v>
      </c>
      <c r="P160" s="142">
        <f>O160*H160</f>
        <v>0</v>
      </c>
      <c r="Q160" s="142">
        <v>2.5329999999999998E-2</v>
      </c>
      <c r="R160" s="142">
        <f>Q160*H160</f>
        <v>0.41794499999999996</v>
      </c>
      <c r="S160" s="142">
        <v>0</v>
      </c>
      <c r="T160" s="143">
        <f>S160*H160</f>
        <v>0</v>
      </c>
      <c r="AR160" s="144" t="s">
        <v>87</v>
      </c>
      <c r="AT160" s="144" t="s">
        <v>123</v>
      </c>
      <c r="AU160" s="144" t="s">
        <v>81</v>
      </c>
      <c r="AY160" s="16" t="s">
        <v>121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77</v>
      </c>
      <c r="BK160" s="145">
        <f>ROUND(I160*H160,2)</f>
        <v>0</v>
      </c>
      <c r="BL160" s="16" t="s">
        <v>87</v>
      </c>
      <c r="BM160" s="144" t="s">
        <v>434</v>
      </c>
    </row>
    <row r="161" spans="2:65" s="12" customFormat="1" x14ac:dyDescent="0.2">
      <c r="B161" s="146"/>
      <c r="D161" s="147" t="s">
        <v>128</v>
      </c>
      <c r="E161" s="148" t="s">
        <v>1</v>
      </c>
      <c r="F161" s="149" t="s">
        <v>435</v>
      </c>
      <c r="H161" s="150">
        <v>16.5</v>
      </c>
      <c r="I161" s="151"/>
      <c r="L161" s="146"/>
      <c r="M161" s="152"/>
      <c r="T161" s="153"/>
      <c r="AT161" s="148" t="s">
        <v>128</v>
      </c>
      <c r="AU161" s="148" t="s">
        <v>81</v>
      </c>
      <c r="AV161" s="12" t="s">
        <v>81</v>
      </c>
      <c r="AW161" s="12" t="s">
        <v>29</v>
      </c>
      <c r="AX161" s="12" t="s">
        <v>77</v>
      </c>
      <c r="AY161" s="148" t="s">
        <v>121</v>
      </c>
    </row>
    <row r="162" spans="2:65" s="11" customFormat="1" ht="22.9" customHeight="1" x14ac:dyDescent="0.2">
      <c r="B162" s="120"/>
      <c r="D162" s="121" t="s">
        <v>71</v>
      </c>
      <c r="E162" s="130" t="s">
        <v>144</v>
      </c>
      <c r="F162" s="130" t="s">
        <v>190</v>
      </c>
      <c r="I162" s="123"/>
      <c r="J162" s="131">
        <f>BK162</f>
        <v>0</v>
      </c>
      <c r="L162" s="120"/>
      <c r="M162" s="125"/>
      <c r="P162" s="126">
        <f>SUM(P163:P170)</f>
        <v>0</v>
      </c>
      <c r="R162" s="126">
        <f>SUM(R163:R170)</f>
        <v>28.746431999999999</v>
      </c>
      <c r="T162" s="127">
        <f>SUM(T163:T170)</f>
        <v>0</v>
      </c>
      <c r="AR162" s="121" t="s">
        <v>77</v>
      </c>
      <c r="AT162" s="128" t="s">
        <v>71</v>
      </c>
      <c r="AU162" s="128" t="s">
        <v>77</v>
      </c>
      <c r="AY162" s="121" t="s">
        <v>121</v>
      </c>
      <c r="BK162" s="129">
        <f>SUM(BK163:BK170)</f>
        <v>0</v>
      </c>
    </row>
    <row r="163" spans="2:65" s="1" customFormat="1" ht="24.2" customHeight="1" x14ac:dyDescent="0.2">
      <c r="B163" s="31"/>
      <c r="C163" s="132" t="s">
        <v>184</v>
      </c>
      <c r="D163" s="132" t="s">
        <v>123</v>
      </c>
      <c r="E163" s="133" t="s">
        <v>192</v>
      </c>
      <c r="F163" s="134" t="s">
        <v>193</v>
      </c>
      <c r="G163" s="135" t="s">
        <v>126</v>
      </c>
      <c r="H163" s="136">
        <v>66</v>
      </c>
      <c r="I163" s="137"/>
      <c r="J163" s="138">
        <f>ROUND(I163*H163,2)</f>
        <v>0</v>
      </c>
      <c r="K163" s="139"/>
      <c r="L163" s="31"/>
      <c r="M163" s="140" t="s">
        <v>1</v>
      </c>
      <c r="N163" s="141" t="s">
        <v>37</v>
      </c>
      <c r="P163" s="142">
        <f>O163*H163</f>
        <v>0</v>
      </c>
      <c r="Q163" s="142">
        <v>0</v>
      </c>
      <c r="R163" s="142">
        <f>Q163*H163</f>
        <v>0</v>
      </c>
      <c r="S163" s="142">
        <v>0</v>
      </c>
      <c r="T163" s="143">
        <f>S163*H163</f>
        <v>0</v>
      </c>
      <c r="AR163" s="144" t="s">
        <v>87</v>
      </c>
      <c r="AT163" s="144" t="s">
        <v>123</v>
      </c>
      <c r="AU163" s="144" t="s">
        <v>81</v>
      </c>
      <c r="AY163" s="16" t="s">
        <v>121</v>
      </c>
      <c r="BE163" s="145">
        <f>IF(N163="základní",J163,0)</f>
        <v>0</v>
      </c>
      <c r="BF163" s="145">
        <f>IF(N163="snížená",J163,0)</f>
        <v>0</v>
      </c>
      <c r="BG163" s="145">
        <f>IF(N163="zákl. přenesená",J163,0)</f>
        <v>0</v>
      </c>
      <c r="BH163" s="145">
        <f>IF(N163="sníž. přenesená",J163,0)</f>
        <v>0</v>
      </c>
      <c r="BI163" s="145">
        <f>IF(N163="nulová",J163,0)</f>
        <v>0</v>
      </c>
      <c r="BJ163" s="16" t="s">
        <v>77</v>
      </c>
      <c r="BK163" s="145">
        <f>ROUND(I163*H163,2)</f>
        <v>0</v>
      </c>
      <c r="BL163" s="16" t="s">
        <v>87</v>
      </c>
      <c r="BM163" s="144" t="s">
        <v>436</v>
      </c>
    </row>
    <row r="164" spans="2:65" s="1" customFormat="1" ht="37.9" customHeight="1" x14ac:dyDescent="0.2">
      <c r="B164" s="31"/>
      <c r="C164" s="132" t="s">
        <v>191</v>
      </c>
      <c r="D164" s="132" t="s">
        <v>123</v>
      </c>
      <c r="E164" s="133" t="s">
        <v>195</v>
      </c>
      <c r="F164" s="134" t="s">
        <v>196</v>
      </c>
      <c r="G164" s="135" t="s">
        <v>126</v>
      </c>
      <c r="H164" s="136">
        <v>79.2</v>
      </c>
      <c r="I164" s="137"/>
      <c r="J164" s="138">
        <f>ROUND(I164*H164,2)</f>
        <v>0</v>
      </c>
      <c r="K164" s="139"/>
      <c r="L164" s="31"/>
      <c r="M164" s="140" t="s">
        <v>1</v>
      </c>
      <c r="N164" s="141" t="s">
        <v>37</v>
      </c>
      <c r="P164" s="142">
        <f>O164*H164</f>
        <v>0</v>
      </c>
      <c r="Q164" s="142">
        <v>0.17726</v>
      </c>
      <c r="R164" s="142">
        <f>Q164*H164</f>
        <v>14.038992</v>
      </c>
      <c r="S164" s="142">
        <v>0</v>
      </c>
      <c r="T164" s="143">
        <f>S164*H164</f>
        <v>0</v>
      </c>
      <c r="AR164" s="144" t="s">
        <v>87</v>
      </c>
      <c r="AT164" s="144" t="s">
        <v>123</v>
      </c>
      <c r="AU164" s="144" t="s">
        <v>81</v>
      </c>
      <c r="AY164" s="16" t="s">
        <v>121</v>
      </c>
      <c r="BE164" s="145">
        <f>IF(N164="základní",J164,0)</f>
        <v>0</v>
      </c>
      <c r="BF164" s="145">
        <f>IF(N164="snížená",J164,0)</f>
        <v>0</v>
      </c>
      <c r="BG164" s="145">
        <f>IF(N164="zákl. přenesená",J164,0)</f>
        <v>0</v>
      </c>
      <c r="BH164" s="145">
        <f>IF(N164="sníž. přenesená",J164,0)</f>
        <v>0</v>
      </c>
      <c r="BI164" s="145">
        <f>IF(N164="nulová",J164,0)</f>
        <v>0</v>
      </c>
      <c r="BJ164" s="16" t="s">
        <v>77</v>
      </c>
      <c r="BK164" s="145">
        <f>ROUND(I164*H164,2)</f>
        <v>0</v>
      </c>
      <c r="BL164" s="16" t="s">
        <v>87</v>
      </c>
      <c r="BM164" s="144" t="s">
        <v>437</v>
      </c>
    </row>
    <row r="165" spans="2:65" s="1" customFormat="1" ht="16.5" customHeight="1" x14ac:dyDescent="0.2">
      <c r="B165" s="31"/>
      <c r="C165" s="132" t="s">
        <v>273</v>
      </c>
      <c r="D165" s="132" t="s">
        <v>123</v>
      </c>
      <c r="E165" s="133" t="s">
        <v>438</v>
      </c>
      <c r="F165" s="134" t="s">
        <v>439</v>
      </c>
      <c r="G165" s="135" t="s">
        <v>126</v>
      </c>
      <c r="H165" s="136">
        <v>8.1999999999999993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37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87</v>
      </c>
      <c r="AT165" s="144" t="s">
        <v>123</v>
      </c>
      <c r="AU165" s="144" t="s">
        <v>81</v>
      </c>
      <c r="AY165" s="16" t="s">
        <v>121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77</v>
      </c>
      <c r="BK165" s="145">
        <f>ROUND(I165*H165,2)</f>
        <v>0</v>
      </c>
      <c r="BL165" s="16" t="s">
        <v>87</v>
      </c>
      <c r="BM165" s="144" t="s">
        <v>440</v>
      </c>
    </row>
    <row r="166" spans="2:65" s="12" customFormat="1" x14ac:dyDescent="0.2">
      <c r="B166" s="146"/>
      <c r="D166" s="147" t="s">
        <v>128</v>
      </c>
      <c r="E166" s="148" t="s">
        <v>1</v>
      </c>
      <c r="F166" s="149" t="s">
        <v>441</v>
      </c>
      <c r="H166" s="150">
        <v>8.1999999999999993</v>
      </c>
      <c r="I166" s="151"/>
      <c r="L166" s="146"/>
      <c r="M166" s="152"/>
      <c r="T166" s="153"/>
      <c r="AT166" s="148" t="s">
        <v>128</v>
      </c>
      <c r="AU166" s="148" t="s">
        <v>81</v>
      </c>
      <c r="AV166" s="12" t="s">
        <v>81</v>
      </c>
      <c r="AW166" s="12" t="s">
        <v>29</v>
      </c>
      <c r="AX166" s="12" t="s">
        <v>77</v>
      </c>
      <c r="AY166" s="148" t="s">
        <v>121</v>
      </c>
    </row>
    <row r="167" spans="2:65" s="1" customFormat="1" ht="33" customHeight="1" x14ac:dyDescent="0.2">
      <c r="B167" s="31"/>
      <c r="C167" s="132" t="s">
        <v>8</v>
      </c>
      <c r="D167" s="132" t="s">
        <v>123</v>
      </c>
      <c r="E167" s="133" t="s">
        <v>442</v>
      </c>
      <c r="F167" s="134" t="s">
        <v>443</v>
      </c>
      <c r="G167" s="135" t="s">
        <v>126</v>
      </c>
      <c r="H167" s="136">
        <v>66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37</v>
      </c>
      <c r="P167" s="142">
        <f>O167*H167</f>
        <v>0</v>
      </c>
      <c r="Q167" s="142">
        <v>8.9219999999999994E-2</v>
      </c>
      <c r="R167" s="142">
        <f>Q167*H167</f>
        <v>5.8885199999999998</v>
      </c>
      <c r="S167" s="142">
        <v>0</v>
      </c>
      <c r="T167" s="143">
        <f>S167*H167</f>
        <v>0</v>
      </c>
      <c r="AR167" s="144" t="s">
        <v>87</v>
      </c>
      <c r="AT167" s="144" t="s">
        <v>123</v>
      </c>
      <c r="AU167" s="144" t="s">
        <v>81</v>
      </c>
      <c r="AY167" s="16" t="s">
        <v>121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77</v>
      </c>
      <c r="BK167" s="145">
        <f>ROUND(I167*H167,2)</f>
        <v>0</v>
      </c>
      <c r="BL167" s="16" t="s">
        <v>87</v>
      </c>
      <c r="BM167" s="144" t="s">
        <v>444</v>
      </c>
    </row>
    <row r="168" spans="2:65" s="1" customFormat="1" ht="21.75" customHeight="1" x14ac:dyDescent="0.2">
      <c r="B168" s="31"/>
      <c r="C168" s="161" t="s">
        <v>198</v>
      </c>
      <c r="D168" s="161" t="s">
        <v>185</v>
      </c>
      <c r="E168" s="162" t="s">
        <v>221</v>
      </c>
      <c r="F168" s="163" t="s">
        <v>222</v>
      </c>
      <c r="G168" s="164" t="s">
        <v>126</v>
      </c>
      <c r="H168" s="165">
        <v>67.319999999999993</v>
      </c>
      <c r="I168" s="166"/>
      <c r="J168" s="167">
        <f>ROUND(I168*H168,2)</f>
        <v>0</v>
      </c>
      <c r="K168" s="168"/>
      <c r="L168" s="169"/>
      <c r="M168" s="170" t="s">
        <v>1</v>
      </c>
      <c r="N168" s="171" t="s">
        <v>37</v>
      </c>
      <c r="P168" s="142">
        <f>O168*H168</f>
        <v>0</v>
      </c>
      <c r="Q168" s="142">
        <v>0.13100000000000001</v>
      </c>
      <c r="R168" s="142">
        <f>Q168*H168</f>
        <v>8.8189200000000003</v>
      </c>
      <c r="S168" s="142">
        <v>0</v>
      </c>
      <c r="T168" s="143">
        <f>S168*H168</f>
        <v>0</v>
      </c>
      <c r="AR168" s="144" t="s">
        <v>161</v>
      </c>
      <c r="AT168" s="144" t="s">
        <v>185</v>
      </c>
      <c r="AU168" s="144" t="s">
        <v>81</v>
      </c>
      <c r="AY168" s="16" t="s">
        <v>121</v>
      </c>
      <c r="BE168" s="145">
        <f>IF(N168="základní",J168,0)</f>
        <v>0</v>
      </c>
      <c r="BF168" s="145">
        <f>IF(N168="snížená",J168,0)</f>
        <v>0</v>
      </c>
      <c r="BG168" s="145">
        <f>IF(N168="zákl. přenesená",J168,0)</f>
        <v>0</v>
      </c>
      <c r="BH168" s="145">
        <f>IF(N168="sníž. přenesená",J168,0)</f>
        <v>0</v>
      </c>
      <c r="BI168" s="145">
        <f>IF(N168="nulová",J168,0)</f>
        <v>0</v>
      </c>
      <c r="BJ168" s="16" t="s">
        <v>77</v>
      </c>
      <c r="BK168" s="145">
        <f>ROUND(I168*H168,2)</f>
        <v>0</v>
      </c>
      <c r="BL168" s="16" t="s">
        <v>87</v>
      </c>
      <c r="BM168" s="144" t="s">
        <v>445</v>
      </c>
    </row>
    <row r="169" spans="2:65" s="12" customFormat="1" x14ac:dyDescent="0.2">
      <c r="B169" s="146"/>
      <c r="D169" s="147" t="s">
        <v>128</v>
      </c>
      <c r="E169" s="148" t="s">
        <v>1</v>
      </c>
      <c r="F169" s="149" t="s">
        <v>378</v>
      </c>
      <c r="H169" s="150">
        <v>66</v>
      </c>
      <c r="I169" s="151"/>
      <c r="L169" s="146"/>
      <c r="M169" s="152"/>
      <c r="T169" s="153"/>
      <c r="AT169" s="148" t="s">
        <v>128</v>
      </c>
      <c r="AU169" s="148" t="s">
        <v>81</v>
      </c>
      <c r="AV169" s="12" t="s">
        <v>81</v>
      </c>
      <c r="AW169" s="12" t="s">
        <v>29</v>
      </c>
      <c r="AX169" s="12" t="s">
        <v>77</v>
      </c>
      <c r="AY169" s="148" t="s">
        <v>121</v>
      </c>
    </row>
    <row r="170" spans="2:65" s="12" customFormat="1" x14ac:dyDescent="0.2">
      <c r="B170" s="146"/>
      <c r="D170" s="147" t="s">
        <v>128</v>
      </c>
      <c r="F170" s="149" t="s">
        <v>379</v>
      </c>
      <c r="H170" s="150">
        <v>67.319999999999993</v>
      </c>
      <c r="I170" s="151"/>
      <c r="L170" s="146"/>
      <c r="M170" s="152"/>
      <c r="T170" s="153"/>
      <c r="AT170" s="148" t="s">
        <v>128</v>
      </c>
      <c r="AU170" s="148" t="s">
        <v>81</v>
      </c>
      <c r="AV170" s="12" t="s">
        <v>81</v>
      </c>
      <c r="AW170" s="12" t="s">
        <v>4</v>
      </c>
      <c r="AX170" s="12" t="s">
        <v>77</v>
      </c>
      <c r="AY170" s="148" t="s">
        <v>121</v>
      </c>
    </row>
    <row r="171" spans="2:65" s="11" customFormat="1" ht="22.9" customHeight="1" x14ac:dyDescent="0.2">
      <c r="B171" s="120"/>
      <c r="D171" s="121" t="s">
        <v>71</v>
      </c>
      <c r="E171" s="130" t="s">
        <v>149</v>
      </c>
      <c r="F171" s="130" t="s">
        <v>446</v>
      </c>
      <c r="I171" s="123"/>
      <c r="J171" s="131">
        <f>BK171</f>
        <v>0</v>
      </c>
      <c r="L171" s="120"/>
      <c r="M171" s="125"/>
      <c r="P171" s="126">
        <f>SUM(P172:P174)</f>
        <v>0</v>
      </c>
      <c r="R171" s="126">
        <f>SUM(R172:R174)</f>
        <v>1.3608</v>
      </c>
      <c r="T171" s="127">
        <f>SUM(T172:T174)</f>
        <v>0</v>
      </c>
      <c r="AR171" s="121" t="s">
        <v>77</v>
      </c>
      <c r="AT171" s="128" t="s">
        <v>71</v>
      </c>
      <c r="AU171" s="128" t="s">
        <v>77</v>
      </c>
      <c r="AY171" s="121" t="s">
        <v>121</v>
      </c>
      <c r="BK171" s="129">
        <f>SUM(BK172:BK174)</f>
        <v>0</v>
      </c>
    </row>
    <row r="172" spans="2:65" s="1" customFormat="1" ht="24.2" customHeight="1" x14ac:dyDescent="0.2">
      <c r="B172" s="31"/>
      <c r="C172" s="132" t="s">
        <v>338</v>
      </c>
      <c r="D172" s="132" t="s">
        <v>123</v>
      </c>
      <c r="E172" s="133" t="s">
        <v>447</v>
      </c>
      <c r="F172" s="134" t="s">
        <v>448</v>
      </c>
      <c r="G172" s="135" t="s">
        <v>126</v>
      </c>
      <c r="H172" s="136">
        <v>13.8</v>
      </c>
      <c r="I172" s="137"/>
      <c r="J172" s="138">
        <f>ROUND(I172*H172,2)</f>
        <v>0</v>
      </c>
      <c r="K172" s="139"/>
      <c r="L172" s="31"/>
      <c r="M172" s="140" t="s">
        <v>1</v>
      </c>
      <c r="N172" s="141" t="s">
        <v>37</v>
      </c>
      <c r="P172" s="142">
        <f>O172*H172</f>
        <v>0</v>
      </c>
      <c r="Q172" s="142">
        <v>2.1000000000000001E-2</v>
      </c>
      <c r="R172" s="142">
        <f>Q172*H172</f>
        <v>0.28980000000000006</v>
      </c>
      <c r="S172" s="142">
        <v>0</v>
      </c>
      <c r="T172" s="143">
        <f>S172*H172</f>
        <v>0</v>
      </c>
      <c r="AR172" s="144" t="s">
        <v>87</v>
      </c>
      <c r="AT172" s="144" t="s">
        <v>123</v>
      </c>
      <c r="AU172" s="144" t="s">
        <v>81</v>
      </c>
      <c r="AY172" s="16" t="s">
        <v>121</v>
      </c>
      <c r="BE172" s="145">
        <f>IF(N172="základní",J172,0)</f>
        <v>0</v>
      </c>
      <c r="BF172" s="145">
        <f>IF(N172="snížená",J172,0)</f>
        <v>0</v>
      </c>
      <c r="BG172" s="145">
        <f>IF(N172="zákl. přenesená",J172,0)</f>
        <v>0</v>
      </c>
      <c r="BH172" s="145">
        <f>IF(N172="sníž. přenesená",J172,0)</f>
        <v>0</v>
      </c>
      <c r="BI172" s="145">
        <f>IF(N172="nulová",J172,0)</f>
        <v>0</v>
      </c>
      <c r="BJ172" s="16" t="s">
        <v>77</v>
      </c>
      <c r="BK172" s="145">
        <f>ROUND(I172*H172,2)</f>
        <v>0</v>
      </c>
      <c r="BL172" s="16" t="s">
        <v>87</v>
      </c>
      <c r="BM172" s="144" t="s">
        <v>449</v>
      </c>
    </row>
    <row r="173" spans="2:65" s="1" customFormat="1" ht="24.2" customHeight="1" x14ac:dyDescent="0.2">
      <c r="B173" s="31"/>
      <c r="C173" s="132" t="s">
        <v>321</v>
      </c>
      <c r="D173" s="132" t="s">
        <v>123</v>
      </c>
      <c r="E173" s="133" t="s">
        <v>450</v>
      </c>
      <c r="F173" s="134" t="s">
        <v>451</v>
      </c>
      <c r="G173" s="135" t="s">
        <v>126</v>
      </c>
      <c r="H173" s="136">
        <v>10.199999999999999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37</v>
      </c>
      <c r="P173" s="142">
        <f>O173*H173</f>
        <v>0</v>
      </c>
      <c r="Q173" s="142">
        <v>0.105</v>
      </c>
      <c r="R173" s="142">
        <f>Q173*H173</f>
        <v>1.071</v>
      </c>
      <c r="S173" s="142">
        <v>0</v>
      </c>
      <c r="T173" s="143">
        <f>S173*H173</f>
        <v>0</v>
      </c>
      <c r="AR173" s="144" t="s">
        <v>87</v>
      </c>
      <c r="AT173" s="144" t="s">
        <v>123</v>
      </c>
      <c r="AU173" s="144" t="s">
        <v>81</v>
      </c>
      <c r="AY173" s="16" t="s">
        <v>121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77</v>
      </c>
      <c r="BK173" s="145">
        <f>ROUND(I173*H173,2)</f>
        <v>0</v>
      </c>
      <c r="BL173" s="16" t="s">
        <v>87</v>
      </c>
      <c r="BM173" s="144" t="s">
        <v>452</v>
      </c>
    </row>
    <row r="174" spans="2:65" s="12" customFormat="1" x14ac:dyDescent="0.2">
      <c r="B174" s="146"/>
      <c r="D174" s="147" t="s">
        <v>128</v>
      </c>
      <c r="E174" s="148" t="s">
        <v>1</v>
      </c>
      <c r="F174" s="149" t="s">
        <v>453</v>
      </c>
      <c r="H174" s="150">
        <v>10.199999999999999</v>
      </c>
      <c r="I174" s="151"/>
      <c r="L174" s="146"/>
      <c r="M174" s="152"/>
      <c r="T174" s="153"/>
      <c r="AT174" s="148" t="s">
        <v>128</v>
      </c>
      <c r="AU174" s="148" t="s">
        <v>81</v>
      </c>
      <c r="AV174" s="12" t="s">
        <v>81</v>
      </c>
      <c r="AW174" s="12" t="s">
        <v>29</v>
      </c>
      <c r="AX174" s="12" t="s">
        <v>77</v>
      </c>
      <c r="AY174" s="148" t="s">
        <v>121</v>
      </c>
    </row>
    <row r="175" spans="2:65" s="11" customFormat="1" ht="22.9" customHeight="1" x14ac:dyDescent="0.2">
      <c r="B175" s="120"/>
      <c r="D175" s="121" t="s">
        <v>71</v>
      </c>
      <c r="E175" s="130" t="s">
        <v>165</v>
      </c>
      <c r="F175" s="130" t="s">
        <v>236</v>
      </c>
      <c r="I175" s="123"/>
      <c r="J175" s="131">
        <f>BK175</f>
        <v>0</v>
      </c>
      <c r="L175" s="120"/>
      <c r="M175" s="125"/>
      <c r="P175" s="126">
        <f>SUM(P176:P194)</f>
        <v>0</v>
      </c>
      <c r="R175" s="126">
        <f>SUM(R176:R194)</f>
        <v>16.2076104</v>
      </c>
      <c r="T175" s="127">
        <f>SUM(T176:T194)</f>
        <v>0.69000000000000006</v>
      </c>
      <c r="AR175" s="121" t="s">
        <v>77</v>
      </c>
      <c r="AT175" s="128" t="s">
        <v>71</v>
      </c>
      <c r="AU175" s="128" t="s">
        <v>77</v>
      </c>
      <c r="AY175" s="121" t="s">
        <v>121</v>
      </c>
      <c r="BK175" s="129">
        <f>SUM(BK176:BK194)</f>
        <v>0</v>
      </c>
    </row>
    <row r="176" spans="2:65" s="1" customFormat="1" ht="33" customHeight="1" x14ac:dyDescent="0.2">
      <c r="B176" s="31"/>
      <c r="C176" s="132" t="s">
        <v>280</v>
      </c>
      <c r="D176" s="132" t="s">
        <v>123</v>
      </c>
      <c r="E176" s="133" t="s">
        <v>238</v>
      </c>
      <c r="F176" s="134" t="s">
        <v>239</v>
      </c>
      <c r="G176" s="135" t="s">
        <v>152</v>
      </c>
      <c r="H176" s="136">
        <v>4</v>
      </c>
      <c r="I176" s="137"/>
      <c r="J176" s="138">
        <f>ROUND(I176*H176,2)</f>
        <v>0</v>
      </c>
      <c r="K176" s="139"/>
      <c r="L176" s="31"/>
      <c r="M176" s="140" t="s">
        <v>1</v>
      </c>
      <c r="N176" s="141" t="s">
        <v>37</v>
      </c>
      <c r="P176" s="142">
        <f>O176*H176</f>
        <v>0</v>
      </c>
      <c r="Q176" s="142">
        <v>0.15540000000000001</v>
      </c>
      <c r="R176" s="142">
        <f>Q176*H176</f>
        <v>0.62160000000000004</v>
      </c>
      <c r="S176" s="142">
        <v>0</v>
      </c>
      <c r="T176" s="143">
        <f>S176*H176</f>
        <v>0</v>
      </c>
      <c r="AR176" s="144" t="s">
        <v>87</v>
      </c>
      <c r="AT176" s="144" t="s">
        <v>123</v>
      </c>
      <c r="AU176" s="144" t="s">
        <v>81</v>
      </c>
      <c r="AY176" s="16" t="s">
        <v>121</v>
      </c>
      <c r="BE176" s="145">
        <f>IF(N176="základní",J176,0)</f>
        <v>0</v>
      </c>
      <c r="BF176" s="145">
        <f>IF(N176="snížená",J176,0)</f>
        <v>0</v>
      </c>
      <c r="BG176" s="145">
        <f>IF(N176="zákl. přenesená",J176,0)</f>
        <v>0</v>
      </c>
      <c r="BH176" s="145">
        <f>IF(N176="sníž. přenesená",J176,0)</f>
        <v>0</v>
      </c>
      <c r="BI176" s="145">
        <f>IF(N176="nulová",J176,0)</f>
        <v>0</v>
      </c>
      <c r="BJ176" s="16" t="s">
        <v>77</v>
      </c>
      <c r="BK176" s="145">
        <f>ROUND(I176*H176,2)</f>
        <v>0</v>
      </c>
      <c r="BL176" s="16" t="s">
        <v>87</v>
      </c>
      <c r="BM176" s="144" t="s">
        <v>454</v>
      </c>
    </row>
    <row r="177" spans="2:65" s="12" customFormat="1" x14ac:dyDescent="0.2">
      <c r="B177" s="146"/>
      <c r="D177" s="147" t="s">
        <v>128</v>
      </c>
      <c r="E177" s="148" t="s">
        <v>1</v>
      </c>
      <c r="F177" s="149" t="s">
        <v>455</v>
      </c>
      <c r="H177" s="150">
        <v>4</v>
      </c>
      <c r="I177" s="151"/>
      <c r="L177" s="146"/>
      <c r="M177" s="152"/>
      <c r="T177" s="153"/>
      <c r="AT177" s="148" t="s">
        <v>128</v>
      </c>
      <c r="AU177" s="148" t="s">
        <v>81</v>
      </c>
      <c r="AV177" s="12" t="s">
        <v>81</v>
      </c>
      <c r="AW177" s="12" t="s">
        <v>29</v>
      </c>
      <c r="AX177" s="12" t="s">
        <v>77</v>
      </c>
      <c r="AY177" s="148" t="s">
        <v>121</v>
      </c>
    </row>
    <row r="178" spans="2:65" s="1" customFormat="1" ht="24.2" customHeight="1" x14ac:dyDescent="0.2">
      <c r="B178" s="31"/>
      <c r="C178" s="161" t="s">
        <v>284</v>
      </c>
      <c r="D178" s="161" t="s">
        <v>185</v>
      </c>
      <c r="E178" s="162" t="s">
        <v>243</v>
      </c>
      <c r="F178" s="163" t="s">
        <v>244</v>
      </c>
      <c r="G178" s="164" t="s">
        <v>152</v>
      </c>
      <c r="H178" s="165">
        <v>3.06</v>
      </c>
      <c r="I178" s="166"/>
      <c r="J178" s="167">
        <f>ROUND(I178*H178,2)</f>
        <v>0</v>
      </c>
      <c r="K178" s="168"/>
      <c r="L178" s="169"/>
      <c r="M178" s="170" t="s">
        <v>1</v>
      </c>
      <c r="N178" s="171" t="s">
        <v>37</v>
      </c>
      <c r="P178" s="142">
        <f>O178*H178</f>
        <v>0</v>
      </c>
      <c r="Q178" s="142">
        <v>4.8300000000000003E-2</v>
      </c>
      <c r="R178" s="142">
        <f>Q178*H178</f>
        <v>0.14779800000000001</v>
      </c>
      <c r="S178" s="142">
        <v>0</v>
      </c>
      <c r="T178" s="143">
        <f>S178*H178</f>
        <v>0</v>
      </c>
      <c r="AR178" s="144" t="s">
        <v>161</v>
      </c>
      <c r="AT178" s="144" t="s">
        <v>185</v>
      </c>
      <c r="AU178" s="144" t="s">
        <v>81</v>
      </c>
      <c r="AY178" s="16" t="s">
        <v>121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77</v>
      </c>
      <c r="BK178" s="145">
        <f>ROUND(I178*H178,2)</f>
        <v>0</v>
      </c>
      <c r="BL178" s="16" t="s">
        <v>87</v>
      </c>
      <c r="BM178" s="144" t="s">
        <v>456</v>
      </c>
    </row>
    <row r="179" spans="2:65" s="12" customFormat="1" x14ac:dyDescent="0.2">
      <c r="B179" s="146"/>
      <c r="D179" s="147" t="s">
        <v>128</v>
      </c>
      <c r="E179" s="148" t="s">
        <v>1</v>
      </c>
      <c r="F179" s="149" t="s">
        <v>457</v>
      </c>
      <c r="H179" s="150">
        <v>3</v>
      </c>
      <c r="I179" s="151"/>
      <c r="L179" s="146"/>
      <c r="M179" s="152"/>
      <c r="T179" s="153"/>
      <c r="AT179" s="148" t="s">
        <v>128</v>
      </c>
      <c r="AU179" s="148" t="s">
        <v>81</v>
      </c>
      <c r="AV179" s="12" t="s">
        <v>81</v>
      </c>
      <c r="AW179" s="12" t="s">
        <v>29</v>
      </c>
      <c r="AX179" s="12" t="s">
        <v>77</v>
      </c>
      <c r="AY179" s="148" t="s">
        <v>121</v>
      </c>
    </row>
    <row r="180" spans="2:65" s="12" customFormat="1" x14ac:dyDescent="0.2">
      <c r="B180" s="146"/>
      <c r="D180" s="147" t="s">
        <v>128</v>
      </c>
      <c r="F180" s="149" t="s">
        <v>458</v>
      </c>
      <c r="H180" s="150">
        <v>3.06</v>
      </c>
      <c r="I180" s="151"/>
      <c r="L180" s="146"/>
      <c r="M180" s="152"/>
      <c r="T180" s="153"/>
      <c r="AT180" s="148" t="s">
        <v>128</v>
      </c>
      <c r="AU180" s="148" t="s">
        <v>81</v>
      </c>
      <c r="AV180" s="12" t="s">
        <v>81</v>
      </c>
      <c r="AW180" s="12" t="s">
        <v>4</v>
      </c>
      <c r="AX180" s="12" t="s">
        <v>77</v>
      </c>
      <c r="AY180" s="148" t="s">
        <v>121</v>
      </c>
    </row>
    <row r="181" spans="2:65" s="1" customFormat="1" ht="24.2" customHeight="1" x14ac:dyDescent="0.2">
      <c r="B181" s="31"/>
      <c r="C181" s="161" t="s">
        <v>459</v>
      </c>
      <c r="D181" s="161" t="s">
        <v>185</v>
      </c>
      <c r="E181" s="162" t="s">
        <v>249</v>
      </c>
      <c r="F181" s="163" t="s">
        <v>250</v>
      </c>
      <c r="G181" s="164" t="s">
        <v>152</v>
      </c>
      <c r="H181" s="165">
        <v>1.02</v>
      </c>
      <c r="I181" s="166"/>
      <c r="J181" s="167">
        <f>ROUND(I181*H181,2)</f>
        <v>0</v>
      </c>
      <c r="K181" s="168"/>
      <c r="L181" s="169"/>
      <c r="M181" s="170" t="s">
        <v>1</v>
      </c>
      <c r="N181" s="171" t="s">
        <v>37</v>
      </c>
      <c r="P181" s="142">
        <f>O181*H181</f>
        <v>0</v>
      </c>
      <c r="Q181" s="142">
        <v>6.5670000000000006E-2</v>
      </c>
      <c r="R181" s="142">
        <f>Q181*H181</f>
        <v>6.6983400000000012E-2</v>
      </c>
      <c r="S181" s="142">
        <v>0</v>
      </c>
      <c r="T181" s="143">
        <f>S181*H181</f>
        <v>0</v>
      </c>
      <c r="AR181" s="144" t="s">
        <v>161</v>
      </c>
      <c r="AT181" s="144" t="s">
        <v>185</v>
      </c>
      <c r="AU181" s="144" t="s">
        <v>81</v>
      </c>
      <c r="AY181" s="16" t="s">
        <v>121</v>
      </c>
      <c r="BE181" s="145">
        <f>IF(N181="základní",J181,0)</f>
        <v>0</v>
      </c>
      <c r="BF181" s="145">
        <f>IF(N181="snížená",J181,0)</f>
        <v>0</v>
      </c>
      <c r="BG181" s="145">
        <f>IF(N181="zákl. přenesená",J181,0)</f>
        <v>0</v>
      </c>
      <c r="BH181" s="145">
        <f>IF(N181="sníž. přenesená",J181,0)</f>
        <v>0</v>
      </c>
      <c r="BI181" s="145">
        <f>IF(N181="nulová",J181,0)</f>
        <v>0</v>
      </c>
      <c r="BJ181" s="16" t="s">
        <v>77</v>
      </c>
      <c r="BK181" s="145">
        <f>ROUND(I181*H181,2)</f>
        <v>0</v>
      </c>
      <c r="BL181" s="16" t="s">
        <v>87</v>
      </c>
      <c r="BM181" s="144" t="s">
        <v>460</v>
      </c>
    </row>
    <row r="182" spans="2:65" s="12" customFormat="1" x14ac:dyDescent="0.2">
      <c r="B182" s="146"/>
      <c r="D182" s="147" t="s">
        <v>128</v>
      </c>
      <c r="E182" s="148" t="s">
        <v>1</v>
      </c>
      <c r="F182" s="149" t="s">
        <v>77</v>
      </c>
      <c r="H182" s="150">
        <v>1</v>
      </c>
      <c r="I182" s="151"/>
      <c r="L182" s="146"/>
      <c r="M182" s="152"/>
      <c r="T182" s="153"/>
      <c r="AT182" s="148" t="s">
        <v>128</v>
      </c>
      <c r="AU182" s="148" t="s">
        <v>81</v>
      </c>
      <c r="AV182" s="12" t="s">
        <v>81</v>
      </c>
      <c r="AW182" s="12" t="s">
        <v>29</v>
      </c>
      <c r="AX182" s="12" t="s">
        <v>77</v>
      </c>
      <c r="AY182" s="148" t="s">
        <v>121</v>
      </c>
    </row>
    <row r="183" spans="2:65" s="12" customFormat="1" x14ac:dyDescent="0.2">
      <c r="B183" s="146"/>
      <c r="D183" s="147" t="s">
        <v>128</v>
      </c>
      <c r="F183" s="149" t="s">
        <v>461</v>
      </c>
      <c r="H183" s="150">
        <v>1.02</v>
      </c>
      <c r="I183" s="151"/>
      <c r="L183" s="146"/>
      <c r="M183" s="152"/>
      <c r="T183" s="153"/>
      <c r="AT183" s="148" t="s">
        <v>128</v>
      </c>
      <c r="AU183" s="148" t="s">
        <v>81</v>
      </c>
      <c r="AV183" s="12" t="s">
        <v>81</v>
      </c>
      <c r="AW183" s="12" t="s">
        <v>4</v>
      </c>
      <c r="AX183" s="12" t="s">
        <v>77</v>
      </c>
      <c r="AY183" s="148" t="s">
        <v>121</v>
      </c>
    </row>
    <row r="184" spans="2:65" s="1" customFormat="1" ht="33" customHeight="1" x14ac:dyDescent="0.2">
      <c r="B184" s="31"/>
      <c r="C184" s="132" t="s">
        <v>371</v>
      </c>
      <c r="D184" s="132" t="s">
        <v>123</v>
      </c>
      <c r="E184" s="133" t="s">
        <v>259</v>
      </c>
      <c r="F184" s="134" t="s">
        <v>260</v>
      </c>
      <c r="G184" s="135" t="s">
        <v>152</v>
      </c>
      <c r="H184" s="136">
        <v>47</v>
      </c>
      <c r="I184" s="137"/>
      <c r="J184" s="138">
        <f>ROUND(I184*H184,2)</f>
        <v>0</v>
      </c>
      <c r="K184" s="139"/>
      <c r="L184" s="31"/>
      <c r="M184" s="140" t="s">
        <v>1</v>
      </c>
      <c r="N184" s="141" t="s">
        <v>37</v>
      </c>
      <c r="P184" s="142">
        <f>O184*H184</f>
        <v>0</v>
      </c>
      <c r="Q184" s="142">
        <v>0.1295</v>
      </c>
      <c r="R184" s="142">
        <f>Q184*H184</f>
        <v>6.0865</v>
      </c>
      <c r="S184" s="142">
        <v>0</v>
      </c>
      <c r="T184" s="143">
        <f>S184*H184</f>
        <v>0</v>
      </c>
      <c r="AR184" s="144" t="s">
        <v>87</v>
      </c>
      <c r="AT184" s="144" t="s">
        <v>123</v>
      </c>
      <c r="AU184" s="144" t="s">
        <v>81</v>
      </c>
      <c r="AY184" s="16" t="s">
        <v>121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6" t="s">
        <v>77</v>
      </c>
      <c r="BK184" s="145">
        <f>ROUND(I184*H184,2)</f>
        <v>0</v>
      </c>
      <c r="BL184" s="16" t="s">
        <v>87</v>
      </c>
      <c r="BM184" s="144" t="s">
        <v>462</v>
      </c>
    </row>
    <row r="185" spans="2:65" s="1" customFormat="1" ht="16.5" customHeight="1" x14ac:dyDescent="0.2">
      <c r="B185" s="31"/>
      <c r="C185" s="161" t="s">
        <v>202</v>
      </c>
      <c r="D185" s="161" t="s">
        <v>185</v>
      </c>
      <c r="E185" s="162" t="s">
        <v>381</v>
      </c>
      <c r="F185" s="163" t="s">
        <v>382</v>
      </c>
      <c r="G185" s="164" t="s">
        <v>152</v>
      </c>
      <c r="H185" s="165">
        <v>47.94</v>
      </c>
      <c r="I185" s="166"/>
      <c r="J185" s="167">
        <f>ROUND(I185*H185,2)</f>
        <v>0</v>
      </c>
      <c r="K185" s="168"/>
      <c r="L185" s="169"/>
      <c r="M185" s="170" t="s">
        <v>1</v>
      </c>
      <c r="N185" s="171" t="s">
        <v>37</v>
      </c>
      <c r="P185" s="142">
        <f>O185*H185</f>
        <v>0</v>
      </c>
      <c r="Q185" s="142">
        <v>3.5999999999999997E-2</v>
      </c>
      <c r="R185" s="142">
        <f>Q185*H185</f>
        <v>1.7258399999999998</v>
      </c>
      <c r="S185" s="142">
        <v>0</v>
      </c>
      <c r="T185" s="143">
        <f>S185*H185</f>
        <v>0</v>
      </c>
      <c r="AR185" s="144" t="s">
        <v>161</v>
      </c>
      <c r="AT185" s="144" t="s">
        <v>185</v>
      </c>
      <c r="AU185" s="144" t="s">
        <v>81</v>
      </c>
      <c r="AY185" s="16" t="s">
        <v>121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77</v>
      </c>
      <c r="BK185" s="145">
        <f>ROUND(I185*H185,2)</f>
        <v>0</v>
      </c>
      <c r="BL185" s="16" t="s">
        <v>87</v>
      </c>
      <c r="BM185" s="144" t="s">
        <v>463</v>
      </c>
    </row>
    <row r="186" spans="2:65" s="12" customFormat="1" x14ac:dyDescent="0.2">
      <c r="B186" s="146"/>
      <c r="D186" s="147" t="s">
        <v>128</v>
      </c>
      <c r="F186" s="149" t="s">
        <v>384</v>
      </c>
      <c r="H186" s="150">
        <v>47.94</v>
      </c>
      <c r="I186" s="151"/>
      <c r="L186" s="146"/>
      <c r="M186" s="152"/>
      <c r="T186" s="153"/>
      <c r="AT186" s="148" t="s">
        <v>128</v>
      </c>
      <c r="AU186" s="148" t="s">
        <v>81</v>
      </c>
      <c r="AV186" s="12" t="s">
        <v>81</v>
      </c>
      <c r="AW186" s="12" t="s">
        <v>4</v>
      </c>
      <c r="AX186" s="12" t="s">
        <v>77</v>
      </c>
      <c r="AY186" s="148" t="s">
        <v>121</v>
      </c>
    </row>
    <row r="187" spans="2:65" s="1" customFormat="1" ht="24.2" customHeight="1" x14ac:dyDescent="0.2">
      <c r="B187" s="31"/>
      <c r="C187" s="132" t="s">
        <v>209</v>
      </c>
      <c r="D187" s="132" t="s">
        <v>123</v>
      </c>
      <c r="E187" s="133" t="s">
        <v>269</v>
      </c>
      <c r="F187" s="134" t="s">
        <v>270</v>
      </c>
      <c r="G187" s="135" t="s">
        <v>158</v>
      </c>
      <c r="H187" s="136">
        <v>3.35</v>
      </c>
      <c r="I187" s="137"/>
      <c r="J187" s="138">
        <f>ROUND(I187*H187,2)</f>
        <v>0</v>
      </c>
      <c r="K187" s="139"/>
      <c r="L187" s="31"/>
      <c r="M187" s="140" t="s">
        <v>1</v>
      </c>
      <c r="N187" s="141" t="s">
        <v>37</v>
      </c>
      <c r="P187" s="142">
        <f>O187*H187</f>
        <v>0</v>
      </c>
      <c r="Q187" s="142">
        <v>2.2563399999999998</v>
      </c>
      <c r="R187" s="142">
        <f>Q187*H187</f>
        <v>7.5587389999999992</v>
      </c>
      <c r="S187" s="142">
        <v>0</v>
      </c>
      <c r="T187" s="143">
        <f>S187*H187</f>
        <v>0</v>
      </c>
      <c r="AR187" s="144" t="s">
        <v>87</v>
      </c>
      <c r="AT187" s="144" t="s">
        <v>123</v>
      </c>
      <c r="AU187" s="144" t="s">
        <v>81</v>
      </c>
      <c r="AY187" s="16" t="s">
        <v>121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6" t="s">
        <v>77</v>
      </c>
      <c r="BK187" s="145">
        <f>ROUND(I187*H187,2)</f>
        <v>0</v>
      </c>
      <c r="BL187" s="16" t="s">
        <v>87</v>
      </c>
      <c r="BM187" s="144" t="s">
        <v>464</v>
      </c>
    </row>
    <row r="188" spans="2:65" s="12" customFormat="1" x14ac:dyDescent="0.2">
      <c r="B188" s="146"/>
      <c r="D188" s="147" t="s">
        <v>128</v>
      </c>
      <c r="E188" s="148" t="s">
        <v>1</v>
      </c>
      <c r="F188" s="149" t="s">
        <v>465</v>
      </c>
      <c r="H188" s="150">
        <v>3.35</v>
      </c>
      <c r="I188" s="151"/>
      <c r="L188" s="146"/>
      <c r="M188" s="152"/>
      <c r="T188" s="153"/>
      <c r="AT188" s="148" t="s">
        <v>128</v>
      </c>
      <c r="AU188" s="148" t="s">
        <v>81</v>
      </c>
      <c r="AV188" s="12" t="s">
        <v>81</v>
      </c>
      <c r="AW188" s="12" t="s">
        <v>29</v>
      </c>
      <c r="AX188" s="12" t="s">
        <v>77</v>
      </c>
      <c r="AY188" s="148" t="s">
        <v>121</v>
      </c>
    </row>
    <row r="189" spans="2:65" s="1" customFormat="1" ht="24.2" customHeight="1" x14ac:dyDescent="0.2">
      <c r="B189" s="31"/>
      <c r="C189" s="132" t="s">
        <v>294</v>
      </c>
      <c r="D189" s="132" t="s">
        <v>123</v>
      </c>
      <c r="E189" s="133" t="s">
        <v>274</v>
      </c>
      <c r="F189" s="134" t="s">
        <v>275</v>
      </c>
      <c r="G189" s="135" t="s">
        <v>152</v>
      </c>
      <c r="H189" s="136">
        <v>3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37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87</v>
      </c>
      <c r="AT189" s="144" t="s">
        <v>123</v>
      </c>
      <c r="AU189" s="144" t="s">
        <v>81</v>
      </c>
      <c r="AY189" s="16" t="s">
        <v>121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77</v>
      </c>
      <c r="BK189" s="145">
        <f>ROUND(I189*H189,2)</f>
        <v>0</v>
      </c>
      <c r="BL189" s="16" t="s">
        <v>87</v>
      </c>
      <c r="BM189" s="144" t="s">
        <v>466</v>
      </c>
    </row>
    <row r="190" spans="2:65" s="12" customFormat="1" x14ac:dyDescent="0.2">
      <c r="B190" s="146"/>
      <c r="D190" s="147" t="s">
        <v>128</v>
      </c>
      <c r="E190" s="148" t="s">
        <v>1</v>
      </c>
      <c r="F190" s="149" t="s">
        <v>467</v>
      </c>
      <c r="H190" s="150">
        <v>3</v>
      </c>
      <c r="I190" s="151"/>
      <c r="L190" s="146"/>
      <c r="M190" s="152"/>
      <c r="T190" s="153"/>
      <c r="AT190" s="148" t="s">
        <v>128</v>
      </c>
      <c r="AU190" s="148" t="s">
        <v>81</v>
      </c>
      <c r="AV190" s="12" t="s">
        <v>81</v>
      </c>
      <c r="AW190" s="12" t="s">
        <v>29</v>
      </c>
      <c r="AX190" s="12" t="s">
        <v>77</v>
      </c>
      <c r="AY190" s="148" t="s">
        <v>121</v>
      </c>
    </row>
    <row r="191" spans="2:65" s="1" customFormat="1" ht="24.2" customHeight="1" x14ac:dyDescent="0.2">
      <c r="B191" s="31"/>
      <c r="C191" s="132" t="s">
        <v>298</v>
      </c>
      <c r="D191" s="132" t="s">
        <v>123</v>
      </c>
      <c r="E191" s="133" t="s">
        <v>281</v>
      </c>
      <c r="F191" s="134" t="s">
        <v>282</v>
      </c>
      <c r="G191" s="135" t="s">
        <v>152</v>
      </c>
      <c r="H191" s="136">
        <v>3</v>
      </c>
      <c r="I191" s="137"/>
      <c r="J191" s="138">
        <f>ROUND(I191*H191,2)</f>
        <v>0</v>
      </c>
      <c r="K191" s="139"/>
      <c r="L191" s="31"/>
      <c r="M191" s="140" t="s">
        <v>1</v>
      </c>
      <c r="N191" s="141" t="s">
        <v>37</v>
      </c>
      <c r="P191" s="142">
        <f>O191*H191</f>
        <v>0</v>
      </c>
      <c r="Q191" s="142">
        <v>5.0000000000000002E-5</v>
      </c>
      <c r="R191" s="142">
        <f>Q191*H191</f>
        <v>1.5000000000000001E-4</v>
      </c>
      <c r="S191" s="142">
        <v>0</v>
      </c>
      <c r="T191" s="143">
        <f>S191*H191</f>
        <v>0</v>
      </c>
      <c r="AR191" s="144" t="s">
        <v>87</v>
      </c>
      <c r="AT191" s="144" t="s">
        <v>123</v>
      </c>
      <c r="AU191" s="144" t="s">
        <v>81</v>
      </c>
      <c r="AY191" s="16" t="s">
        <v>121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6" t="s">
        <v>77</v>
      </c>
      <c r="BK191" s="145">
        <f>ROUND(I191*H191,2)</f>
        <v>0</v>
      </c>
      <c r="BL191" s="16" t="s">
        <v>87</v>
      </c>
      <c r="BM191" s="144" t="s">
        <v>468</v>
      </c>
    </row>
    <row r="192" spans="2:65" s="1" customFormat="1" ht="16.5" customHeight="1" x14ac:dyDescent="0.2">
      <c r="B192" s="31"/>
      <c r="C192" s="132" t="s">
        <v>303</v>
      </c>
      <c r="D192" s="132" t="s">
        <v>123</v>
      </c>
      <c r="E192" s="133" t="s">
        <v>285</v>
      </c>
      <c r="F192" s="134" t="s">
        <v>286</v>
      </c>
      <c r="G192" s="135" t="s">
        <v>152</v>
      </c>
      <c r="H192" s="136">
        <v>3</v>
      </c>
      <c r="I192" s="137"/>
      <c r="J192" s="138">
        <f>ROUND(I192*H192,2)</f>
        <v>0</v>
      </c>
      <c r="K192" s="139"/>
      <c r="L192" s="31"/>
      <c r="M192" s="140" t="s">
        <v>1</v>
      </c>
      <c r="N192" s="141" t="s">
        <v>37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87</v>
      </c>
      <c r="AT192" s="144" t="s">
        <v>123</v>
      </c>
      <c r="AU192" s="144" t="s">
        <v>81</v>
      </c>
      <c r="AY192" s="16" t="s">
        <v>121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6" t="s">
        <v>77</v>
      </c>
      <c r="BK192" s="145">
        <f>ROUND(I192*H192,2)</f>
        <v>0</v>
      </c>
      <c r="BL192" s="16" t="s">
        <v>87</v>
      </c>
      <c r="BM192" s="144" t="s">
        <v>469</v>
      </c>
    </row>
    <row r="193" spans="2:65" s="1" customFormat="1" ht="24.2" customHeight="1" x14ac:dyDescent="0.2">
      <c r="B193" s="31"/>
      <c r="C193" s="132" t="s">
        <v>333</v>
      </c>
      <c r="D193" s="132" t="s">
        <v>123</v>
      </c>
      <c r="E193" s="133" t="s">
        <v>470</v>
      </c>
      <c r="F193" s="134" t="s">
        <v>471</v>
      </c>
      <c r="G193" s="135" t="s">
        <v>126</v>
      </c>
      <c r="H193" s="136">
        <v>13.8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37</v>
      </c>
      <c r="P193" s="142">
        <f>O193*H193</f>
        <v>0</v>
      </c>
      <c r="Q193" s="142">
        <v>0</v>
      </c>
      <c r="R193" s="142">
        <f>Q193*H193</f>
        <v>0</v>
      </c>
      <c r="S193" s="142">
        <v>0.05</v>
      </c>
      <c r="T193" s="143">
        <f>S193*H193</f>
        <v>0.69000000000000006</v>
      </c>
      <c r="AR193" s="144" t="s">
        <v>87</v>
      </c>
      <c r="AT193" s="144" t="s">
        <v>123</v>
      </c>
      <c r="AU193" s="144" t="s">
        <v>81</v>
      </c>
      <c r="AY193" s="16" t="s">
        <v>121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77</v>
      </c>
      <c r="BK193" s="145">
        <f>ROUND(I193*H193,2)</f>
        <v>0</v>
      </c>
      <c r="BL193" s="16" t="s">
        <v>87</v>
      </c>
      <c r="BM193" s="144" t="s">
        <v>472</v>
      </c>
    </row>
    <row r="194" spans="2:65" s="12" customFormat="1" x14ac:dyDescent="0.2">
      <c r="B194" s="146"/>
      <c r="D194" s="147" t="s">
        <v>128</v>
      </c>
      <c r="E194" s="148" t="s">
        <v>1</v>
      </c>
      <c r="F194" s="149" t="s">
        <v>473</v>
      </c>
      <c r="H194" s="150">
        <v>13.8</v>
      </c>
      <c r="I194" s="151"/>
      <c r="L194" s="146"/>
      <c r="M194" s="152"/>
      <c r="T194" s="153"/>
      <c r="AT194" s="148" t="s">
        <v>128</v>
      </c>
      <c r="AU194" s="148" t="s">
        <v>81</v>
      </c>
      <c r="AV194" s="12" t="s">
        <v>81</v>
      </c>
      <c r="AW194" s="12" t="s">
        <v>29</v>
      </c>
      <c r="AX194" s="12" t="s">
        <v>77</v>
      </c>
      <c r="AY194" s="148" t="s">
        <v>121</v>
      </c>
    </row>
    <row r="195" spans="2:65" s="11" customFormat="1" ht="22.9" customHeight="1" x14ac:dyDescent="0.2">
      <c r="B195" s="120"/>
      <c r="D195" s="121" t="s">
        <v>71</v>
      </c>
      <c r="E195" s="130" t="s">
        <v>292</v>
      </c>
      <c r="F195" s="130" t="s">
        <v>293</v>
      </c>
      <c r="I195" s="123"/>
      <c r="J195" s="131">
        <f>BK195</f>
        <v>0</v>
      </c>
      <c r="L195" s="120"/>
      <c r="M195" s="125"/>
      <c r="P195" s="126">
        <f>SUM(P196:P206)</f>
        <v>0</v>
      </c>
      <c r="R195" s="126">
        <f>SUM(R196:R206)</f>
        <v>0</v>
      </c>
      <c r="T195" s="127">
        <f>SUM(T196:T206)</f>
        <v>0</v>
      </c>
      <c r="AR195" s="121" t="s">
        <v>77</v>
      </c>
      <c r="AT195" s="128" t="s">
        <v>71</v>
      </c>
      <c r="AU195" s="128" t="s">
        <v>77</v>
      </c>
      <c r="AY195" s="121" t="s">
        <v>121</v>
      </c>
      <c r="BK195" s="129">
        <f>SUM(BK196:BK206)</f>
        <v>0</v>
      </c>
    </row>
    <row r="196" spans="2:65" s="1" customFormat="1" ht="21.75" customHeight="1" x14ac:dyDescent="0.2">
      <c r="B196" s="31"/>
      <c r="C196" s="132" t="s">
        <v>220</v>
      </c>
      <c r="D196" s="132" t="s">
        <v>123</v>
      </c>
      <c r="E196" s="133" t="s">
        <v>295</v>
      </c>
      <c r="F196" s="134" t="s">
        <v>296</v>
      </c>
      <c r="G196" s="135" t="s">
        <v>188</v>
      </c>
      <c r="H196" s="136">
        <v>53.884999999999998</v>
      </c>
      <c r="I196" s="137"/>
      <c r="J196" s="138">
        <f>ROUND(I196*H196,2)</f>
        <v>0</v>
      </c>
      <c r="K196" s="139"/>
      <c r="L196" s="31"/>
      <c r="M196" s="140" t="s">
        <v>1</v>
      </c>
      <c r="N196" s="141" t="s">
        <v>37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87</v>
      </c>
      <c r="AT196" s="144" t="s">
        <v>123</v>
      </c>
      <c r="AU196" s="144" t="s">
        <v>81</v>
      </c>
      <c r="AY196" s="16" t="s">
        <v>121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6" t="s">
        <v>77</v>
      </c>
      <c r="BK196" s="145">
        <f>ROUND(I196*H196,2)</f>
        <v>0</v>
      </c>
      <c r="BL196" s="16" t="s">
        <v>87</v>
      </c>
      <c r="BM196" s="144" t="s">
        <v>474</v>
      </c>
    </row>
    <row r="197" spans="2:65" s="1" customFormat="1" ht="24.2" customHeight="1" x14ac:dyDescent="0.2">
      <c r="B197" s="31"/>
      <c r="C197" s="132" t="s">
        <v>7</v>
      </c>
      <c r="D197" s="132" t="s">
        <v>123</v>
      </c>
      <c r="E197" s="133" t="s">
        <v>299</v>
      </c>
      <c r="F197" s="134" t="s">
        <v>300</v>
      </c>
      <c r="G197" s="135" t="s">
        <v>188</v>
      </c>
      <c r="H197" s="136">
        <v>161.655</v>
      </c>
      <c r="I197" s="137"/>
      <c r="J197" s="138">
        <f>ROUND(I197*H197,2)</f>
        <v>0</v>
      </c>
      <c r="K197" s="139"/>
      <c r="L197" s="31"/>
      <c r="M197" s="140" t="s">
        <v>1</v>
      </c>
      <c r="N197" s="141" t="s">
        <v>37</v>
      </c>
      <c r="P197" s="142">
        <f>O197*H197</f>
        <v>0</v>
      </c>
      <c r="Q197" s="142">
        <v>0</v>
      </c>
      <c r="R197" s="142">
        <f>Q197*H197</f>
        <v>0</v>
      </c>
      <c r="S197" s="142">
        <v>0</v>
      </c>
      <c r="T197" s="143">
        <f>S197*H197</f>
        <v>0</v>
      </c>
      <c r="AR197" s="144" t="s">
        <v>87</v>
      </c>
      <c r="AT197" s="144" t="s">
        <v>123</v>
      </c>
      <c r="AU197" s="144" t="s">
        <v>81</v>
      </c>
      <c r="AY197" s="16" t="s">
        <v>121</v>
      </c>
      <c r="BE197" s="145">
        <f>IF(N197="základní",J197,0)</f>
        <v>0</v>
      </c>
      <c r="BF197" s="145">
        <f>IF(N197="snížená",J197,0)</f>
        <v>0</v>
      </c>
      <c r="BG197" s="145">
        <f>IF(N197="zákl. přenesená",J197,0)</f>
        <v>0</v>
      </c>
      <c r="BH197" s="145">
        <f>IF(N197="sníž. přenesená",J197,0)</f>
        <v>0</v>
      </c>
      <c r="BI197" s="145">
        <f>IF(N197="nulová",J197,0)</f>
        <v>0</v>
      </c>
      <c r="BJ197" s="16" t="s">
        <v>77</v>
      </c>
      <c r="BK197" s="145">
        <f>ROUND(I197*H197,2)</f>
        <v>0</v>
      </c>
      <c r="BL197" s="16" t="s">
        <v>87</v>
      </c>
      <c r="BM197" s="144" t="s">
        <v>475</v>
      </c>
    </row>
    <row r="198" spans="2:65" s="12" customFormat="1" x14ac:dyDescent="0.2">
      <c r="B198" s="146"/>
      <c r="D198" s="147" t="s">
        <v>128</v>
      </c>
      <c r="F198" s="149" t="s">
        <v>476</v>
      </c>
      <c r="H198" s="150">
        <v>161.655</v>
      </c>
      <c r="I198" s="151"/>
      <c r="L198" s="146"/>
      <c r="M198" s="152"/>
      <c r="T198" s="153"/>
      <c r="AT198" s="148" t="s">
        <v>128</v>
      </c>
      <c r="AU198" s="148" t="s">
        <v>81</v>
      </c>
      <c r="AV198" s="12" t="s">
        <v>81</v>
      </c>
      <c r="AW198" s="12" t="s">
        <v>4</v>
      </c>
      <c r="AX198" s="12" t="s">
        <v>77</v>
      </c>
      <c r="AY198" s="148" t="s">
        <v>121</v>
      </c>
    </row>
    <row r="199" spans="2:65" s="1" customFormat="1" ht="37.9" customHeight="1" x14ac:dyDescent="0.2">
      <c r="B199" s="31"/>
      <c r="C199" s="132" t="s">
        <v>227</v>
      </c>
      <c r="D199" s="132" t="s">
        <v>123</v>
      </c>
      <c r="E199" s="133" t="s">
        <v>304</v>
      </c>
      <c r="F199" s="134" t="s">
        <v>305</v>
      </c>
      <c r="G199" s="135" t="s">
        <v>188</v>
      </c>
      <c r="H199" s="136">
        <v>17.401</v>
      </c>
      <c r="I199" s="137"/>
      <c r="J199" s="138">
        <f>ROUND(I199*H199,2)</f>
        <v>0</v>
      </c>
      <c r="K199" s="139"/>
      <c r="L199" s="31"/>
      <c r="M199" s="140" t="s">
        <v>1</v>
      </c>
      <c r="N199" s="141" t="s">
        <v>37</v>
      </c>
      <c r="P199" s="142">
        <f>O199*H199</f>
        <v>0</v>
      </c>
      <c r="Q199" s="142">
        <v>0</v>
      </c>
      <c r="R199" s="142">
        <f>Q199*H199</f>
        <v>0</v>
      </c>
      <c r="S199" s="142">
        <v>0</v>
      </c>
      <c r="T199" s="143">
        <f>S199*H199</f>
        <v>0</v>
      </c>
      <c r="AR199" s="144" t="s">
        <v>87</v>
      </c>
      <c r="AT199" s="144" t="s">
        <v>123</v>
      </c>
      <c r="AU199" s="144" t="s">
        <v>81</v>
      </c>
      <c r="AY199" s="16" t="s">
        <v>121</v>
      </c>
      <c r="BE199" s="145">
        <f>IF(N199="základní",J199,0)</f>
        <v>0</v>
      </c>
      <c r="BF199" s="145">
        <f>IF(N199="snížená",J199,0)</f>
        <v>0</v>
      </c>
      <c r="BG199" s="145">
        <f>IF(N199="zákl. přenesená",J199,0)</f>
        <v>0</v>
      </c>
      <c r="BH199" s="145">
        <f>IF(N199="sníž. přenesená",J199,0)</f>
        <v>0</v>
      </c>
      <c r="BI199" s="145">
        <f>IF(N199="nulová",J199,0)</f>
        <v>0</v>
      </c>
      <c r="BJ199" s="16" t="s">
        <v>77</v>
      </c>
      <c r="BK199" s="145">
        <f>ROUND(I199*H199,2)</f>
        <v>0</v>
      </c>
      <c r="BL199" s="16" t="s">
        <v>87</v>
      </c>
      <c r="BM199" s="144" t="s">
        <v>477</v>
      </c>
    </row>
    <row r="200" spans="2:65" s="12" customFormat="1" x14ac:dyDescent="0.2">
      <c r="B200" s="146"/>
      <c r="D200" s="147" t="s">
        <v>128</v>
      </c>
      <c r="E200" s="148" t="s">
        <v>1</v>
      </c>
      <c r="F200" s="149" t="s">
        <v>478</v>
      </c>
      <c r="H200" s="150">
        <v>11.15</v>
      </c>
      <c r="I200" s="151"/>
      <c r="L200" s="146"/>
      <c r="M200" s="152"/>
      <c r="T200" s="153"/>
      <c r="AT200" s="148" t="s">
        <v>128</v>
      </c>
      <c r="AU200" s="148" t="s">
        <v>81</v>
      </c>
      <c r="AV200" s="12" t="s">
        <v>81</v>
      </c>
      <c r="AW200" s="12" t="s">
        <v>29</v>
      </c>
      <c r="AX200" s="12" t="s">
        <v>72</v>
      </c>
      <c r="AY200" s="148" t="s">
        <v>121</v>
      </c>
    </row>
    <row r="201" spans="2:65" s="12" customFormat="1" x14ac:dyDescent="0.2">
      <c r="B201" s="146"/>
      <c r="D201" s="147" t="s">
        <v>128</v>
      </c>
      <c r="E201" s="148" t="s">
        <v>1</v>
      </c>
      <c r="F201" s="149" t="s">
        <v>392</v>
      </c>
      <c r="H201" s="150">
        <v>6.2510000000000003</v>
      </c>
      <c r="I201" s="151"/>
      <c r="L201" s="146"/>
      <c r="M201" s="152"/>
      <c r="T201" s="153"/>
      <c r="AT201" s="148" t="s">
        <v>128</v>
      </c>
      <c r="AU201" s="148" t="s">
        <v>81</v>
      </c>
      <c r="AV201" s="12" t="s">
        <v>81</v>
      </c>
      <c r="AW201" s="12" t="s">
        <v>29</v>
      </c>
      <c r="AX201" s="12" t="s">
        <v>72</v>
      </c>
      <c r="AY201" s="148" t="s">
        <v>121</v>
      </c>
    </row>
    <row r="202" spans="2:65" s="13" customFormat="1" x14ac:dyDescent="0.2">
      <c r="B202" s="154"/>
      <c r="D202" s="147" t="s">
        <v>128</v>
      </c>
      <c r="E202" s="155" t="s">
        <v>1</v>
      </c>
      <c r="F202" s="156" t="s">
        <v>143</v>
      </c>
      <c r="H202" s="157">
        <v>17.401</v>
      </c>
      <c r="I202" s="158"/>
      <c r="L202" s="154"/>
      <c r="M202" s="159"/>
      <c r="T202" s="160"/>
      <c r="AT202" s="155" t="s">
        <v>128</v>
      </c>
      <c r="AU202" s="155" t="s">
        <v>81</v>
      </c>
      <c r="AV202" s="13" t="s">
        <v>87</v>
      </c>
      <c r="AW202" s="13" t="s">
        <v>29</v>
      </c>
      <c r="AX202" s="13" t="s">
        <v>77</v>
      </c>
      <c r="AY202" s="155" t="s">
        <v>121</v>
      </c>
    </row>
    <row r="203" spans="2:65" s="1" customFormat="1" ht="44.25" customHeight="1" x14ac:dyDescent="0.2">
      <c r="B203" s="31"/>
      <c r="C203" s="132" t="s">
        <v>237</v>
      </c>
      <c r="D203" s="132" t="s">
        <v>123</v>
      </c>
      <c r="E203" s="133" t="s">
        <v>310</v>
      </c>
      <c r="F203" s="134" t="s">
        <v>311</v>
      </c>
      <c r="G203" s="135" t="s">
        <v>188</v>
      </c>
      <c r="H203" s="136">
        <v>29.04</v>
      </c>
      <c r="I203" s="137"/>
      <c r="J203" s="138">
        <f>ROUND(I203*H203,2)</f>
        <v>0</v>
      </c>
      <c r="K203" s="139"/>
      <c r="L203" s="31"/>
      <c r="M203" s="140" t="s">
        <v>1</v>
      </c>
      <c r="N203" s="141" t="s">
        <v>37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87</v>
      </c>
      <c r="AT203" s="144" t="s">
        <v>123</v>
      </c>
      <c r="AU203" s="144" t="s">
        <v>81</v>
      </c>
      <c r="AY203" s="16" t="s">
        <v>121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6" t="s">
        <v>77</v>
      </c>
      <c r="BK203" s="145">
        <f>ROUND(I203*H203,2)</f>
        <v>0</v>
      </c>
      <c r="BL203" s="16" t="s">
        <v>87</v>
      </c>
      <c r="BM203" s="144" t="s">
        <v>479</v>
      </c>
    </row>
    <row r="204" spans="2:65" s="12" customFormat="1" x14ac:dyDescent="0.2">
      <c r="B204" s="146"/>
      <c r="D204" s="147" t="s">
        <v>128</v>
      </c>
      <c r="E204" s="148" t="s">
        <v>1</v>
      </c>
      <c r="F204" s="149" t="s">
        <v>394</v>
      </c>
      <c r="H204" s="150">
        <v>29.04</v>
      </c>
      <c r="I204" s="151"/>
      <c r="L204" s="146"/>
      <c r="M204" s="152"/>
      <c r="T204" s="153"/>
      <c r="AT204" s="148" t="s">
        <v>128</v>
      </c>
      <c r="AU204" s="148" t="s">
        <v>81</v>
      </c>
      <c r="AV204" s="12" t="s">
        <v>81</v>
      </c>
      <c r="AW204" s="12" t="s">
        <v>29</v>
      </c>
      <c r="AX204" s="12" t="s">
        <v>77</v>
      </c>
      <c r="AY204" s="148" t="s">
        <v>121</v>
      </c>
    </row>
    <row r="205" spans="2:65" s="1" customFormat="1" ht="44.25" customHeight="1" x14ac:dyDescent="0.2">
      <c r="B205" s="31"/>
      <c r="C205" s="132" t="s">
        <v>242</v>
      </c>
      <c r="D205" s="132" t="s">
        <v>123</v>
      </c>
      <c r="E205" s="133" t="s">
        <v>315</v>
      </c>
      <c r="F205" s="134" t="s">
        <v>316</v>
      </c>
      <c r="G205" s="135" t="s">
        <v>188</v>
      </c>
      <c r="H205" s="136">
        <v>14.52</v>
      </c>
      <c r="I205" s="137"/>
      <c r="J205" s="138">
        <f>ROUND(I205*H205,2)</f>
        <v>0</v>
      </c>
      <c r="K205" s="139"/>
      <c r="L205" s="31"/>
      <c r="M205" s="140" t="s">
        <v>1</v>
      </c>
      <c r="N205" s="141" t="s">
        <v>37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87</v>
      </c>
      <c r="AT205" s="144" t="s">
        <v>123</v>
      </c>
      <c r="AU205" s="144" t="s">
        <v>81</v>
      </c>
      <c r="AY205" s="16" t="s">
        <v>121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6" t="s">
        <v>77</v>
      </c>
      <c r="BK205" s="145">
        <f>ROUND(I205*H205,2)</f>
        <v>0</v>
      </c>
      <c r="BL205" s="16" t="s">
        <v>87</v>
      </c>
      <c r="BM205" s="144" t="s">
        <v>480</v>
      </c>
    </row>
    <row r="206" spans="2:65" s="12" customFormat="1" x14ac:dyDescent="0.2">
      <c r="B206" s="146"/>
      <c r="D206" s="147" t="s">
        <v>128</v>
      </c>
      <c r="E206" s="148" t="s">
        <v>1</v>
      </c>
      <c r="F206" s="149" t="s">
        <v>396</v>
      </c>
      <c r="H206" s="150">
        <v>14.52</v>
      </c>
      <c r="I206" s="151"/>
      <c r="L206" s="146"/>
      <c r="M206" s="152"/>
      <c r="T206" s="153"/>
      <c r="AT206" s="148" t="s">
        <v>128</v>
      </c>
      <c r="AU206" s="148" t="s">
        <v>81</v>
      </c>
      <c r="AV206" s="12" t="s">
        <v>81</v>
      </c>
      <c r="AW206" s="12" t="s">
        <v>29</v>
      </c>
      <c r="AX206" s="12" t="s">
        <v>77</v>
      </c>
      <c r="AY206" s="148" t="s">
        <v>121</v>
      </c>
    </row>
    <row r="207" spans="2:65" s="11" customFormat="1" ht="22.9" customHeight="1" x14ac:dyDescent="0.2">
      <c r="B207" s="120"/>
      <c r="D207" s="121" t="s">
        <v>71</v>
      </c>
      <c r="E207" s="130" t="s">
        <v>319</v>
      </c>
      <c r="F207" s="130" t="s">
        <v>320</v>
      </c>
      <c r="I207" s="123"/>
      <c r="J207" s="131">
        <f>BK207</f>
        <v>0</v>
      </c>
      <c r="L207" s="120"/>
      <c r="M207" s="125"/>
      <c r="P207" s="126">
        <f>P208</f>
        <v>0</v>
      </c>
      <c r="R207" s="126">
        <f>R208</f>
        <v>0</v>
      </c>
      <c r="T207" s="127">
        <f>T208</f>
        <v>0</v>
      </c>
      <c r="AR207" s="121" t="s">
        <v>77</v>
      </c>
      <c r="AT207" s="128" t="s">
        <v>71</v>
      </c>
      <c r="AU207" s="128" t="s">
        <v>77</v>
      </c>
      <c r="AY207" s="121" t="s">
        <v>121</v>
      </c>
      <c r="BK207" s="129">
        <f>BK208</f>
        <v>0</v>
      </c>
    </row>
    <row r="208" spans="2:65" s="1" customFormat="1" ht="24.2" customHeight="1" x14ac:dyDescent="0.2">
      <c r="B208" s="31"/>
      <c r="C208" s="132" t="s">
        <v>248</v>
      </c>
      <c r="D208" s="132" t="s">
        <v>123</v>
      </c>
      <c r="E208" s="133" t="s">
        <v>322</v>
      </c>
      <c r="F208" s="134" t="s">
        <v>323</v>
      </c>
      <c r="G208" s="135" t="s">
        <v>188</v>
      </c>
      <c r="H208" s="136">
        <v>55.87</v>
      </c>
      <c r="I208" s="137"/>
      <c r="J208" s="138">
        <f>ROUND(I208*H208,2)</f>
        <v>0</v>
      </c>
      <c r="K208" s="139"/>
      <c r="L208" s="31"/>
      <c r="M208" s="140" t="s">
        <v>1</v>
      </c>
      <c r="N208" s="141" t="s">
        <v>37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87</v>
      </c>
      <c r="AT208" s="144" t="s">
        <v>123</v>
      </c>
      <c r="AU208" s="144" t="s">
        <v>81</v>
      </c>
      <c r="AY208" s="16" t="s">
        <v>121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77</v>
      </c>
      <c r="BK208" s="145">
        <f>ROUND(I208*H208,2)</f>
        <v>0</v>
      </c>
      <c r="BL208" s="16" t="s">
        <v>87</v>
      </c>
      <c r="BM208" s="144" t="s">
        <v>481</v>
      </c>
    </row>
    <row r="209" spans="2:65" s="11" customFormat="1" ht="25.9" customHeight="1" x14ac:dyDescent="0.2">
      <c r="B209" s="120"/>
      <c r="D209" s="121" t="s">
        <v>71</v>
      </c>
      <c r="E209" s="122" t="s">
        <v>482</v>
      </c>
      <c r="F209" s="122" t="s">
        <v>483</v>
      </c>
      <c r="I209" s="123"/>
      <c r="J209" s="124">
        <f>BK209</f>
        <v>0</v>
      </c>
      <c r="L209" s="120"/>
      <c r="M209" s="125"/>
      <c r="P209" s="126">
        <f>P210</f>
        <v>0</v>
      </c>
      <c r="R209" s="126">
        <f>R210</f>
        <v>1.3407899999999999E-2</v>
      </c>
      <c r="T209" s="127">
        <f>T210</f>
        <v>0</v>
      </c>
      <c r="AR209" s="121" t="s">
        <v>81</v>
      </c>
      <c r="AT209" s="128" t="s">
        <v>71</v>
      </c>
      <c r="AU209" s="128" t="s">
        <v>72</v>
      </c>
      <c r="AY209" s="121" t="s">
        <v>121</v>
      </c>
      <c r="BK209" s="129">
        <f>BK210</f>
        <v>0</v>
      </c>
    </row>
    <row r="210" spans="2:65" s="11" customFormat="1" ht="22.9" customHeight="1" x14ac:dyDescent="0.2">
      <c r="B210" s="120"/>
      <c r="D210" s="121" t="s">
        <v>71</v>
      </c>
      <c r="E210" s="130" t="s">
        <v>484</v>
      </c>
      <c r="F210" s="130" t="s">
        <v>485</v>
      </c>
      <c r="I210" s="123"/>
      <c r="J210" s="131">
        <f>BK210</f>
        <v>0</v>
      </c>
      <c r="L210" s="120"/>
      <c r="M210" s="125"/>
      <c r="P210" s="126">
        <f>SUM(P211:P214)</f>
        <v>0</v>
      </c>
      <c r="R210" s="126">
        <f>SUM(R211:R214)</f>
        <v>1.3407899999999999E-2</v>
      </c>
      <c r="T210" s="127">
        <f>SUM(T211:T214)</f>
        <v>0</v>
      </c>
      <c r="AR210" s="121" t="s">
        <v>81</v>
      </c>
      <c r="AT210" s="128" t="s">
        <v>71</v>
      </c>
      <c r="AU210" s="128" t="s">
        <v>77</v>
      </c>
      <c r="AY210" s="121" t="s">
        <v>121</v>
      </c>
      <c r="BK210" s="129">
        <f>SUM(BK211:BK214)</f>
        <v>0</v>
      </c>
    </row>
    <row r="211" spans="2:65" s="1" customFormat="1" ht="24.2" customHeight="1" x14ac:dyDescent="0.2">
      <c r="B211" s="31"/>
      <c r="C211" s="132" t="s">
        <v>215</v>
      </c>
      <c r="D211" s="132" t="s">
        <v>123</v>
      </c>
      <c r="E211" s="133" t="s">
        <v>486</v>
      </c>
      <c r="F211" s="134" t="s">
        <v>487</v>
      </c>
      <c r="G211" s="135" t="s">
        <v>126</v>
      </c>
      <c r="H211" s="136">
        <v>33</v>
      </c>
      <c r="I211" s="137"/>
      <c r="J211" s="138">
        <f>ROUND(I211*H211,2)</f>
        <v>0</v>
      </c>
      <c r="K211" s="139"/>
      <c r="L211" s="31"/>
      <c r="M211" s="140" t="s">
        <v>1</v>
      </c>
      <c r="N211" s="141" t="s">
        <v>37</v>
      </c>
      <c r="P211" s="142">
        <f>O211*H211</f>
        <v>0</v>
      </c>
      <c r="Q211" s="142">
        <v>4.0000000000000003E-5</v>
      </c>
      <c r="R211" s="142">
        <f>Q211*H211</f>
        <v>1.3200000000000002E-3</v>
      </c>
      <c r="S211" s="142">
        <v>0</v>
      </c>
      <c r="T211" s="143">
        <f>S211*H211</f>
        <v>0</v>
      </c>
      <c r="AR211" s="144" t="s">
        <v>198</v>
      </c>
      <c r="AT211" s="144" t="s">
        <v>123</v>
      </c>
      <c r="AU211" s="144" t="s">
        <v>81</v>
      </c>
      <c r="AY211" s="16" t="s">
        <v>121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6" t="s">
        <v>77</v>
      </c>
      <c r="BK211" s="145">
        <f>ROUND(I211*H211,2)</f>
        <v>0</v>
      </c>
      <c r="BL211" s="16" t="s">
        <v>198</v>
      </c>
      <c r="BM211" s="144" t="s">
        <v>488</v>
      </c>
    </row>
    <row r="212" spans="2:65" s="12" customFormat="1" x14ac:dyDescent="0.2">
      <c r="B212" s="146"/>
      <c r="D212" s="147" t="s">
        <v>128</v>
      </c>
      <c r="E212" s="148" t="s">
        <v>1</v>
      </c>
      <c r="F212" s="149" t="s">
        <v>489</v>
      </c>
      <c r="H212" s="150">
        <v>33</v>
      </c>
      <c r="I212" s="151"/>
      <c r="L212" s="146"/>
      <c r="M212" s="152"/>
      <c r="T212" s="153"/>
      <c r="AT212" s="148" t="s">
        <v>128</v>
      </c>
      <c r="AU212" s="148" t="s">
        <v>81</v>
      </c>
      <c r="AV212" s="12" t="s">
        <v>81</v>
      </c>
      <c r="AW212" s="12" t="s">
        <v>29</v>
      </c>
      <c r="AX212" s="12" t="s">
        <v>77</v>
      </c>
      <c r="AY212" s="148" t="s">
        <v>121</v>
      </c>
    </row>
    <row r="213" spans="2:65" s="1" customFormat="1" ht="24.2" customHeight="1" x14ac:dyDescent="0.2">
      <c r="B213" s="31"/>
      <c r="C213" s="161" t="s">
        <v>232</v>
      </c>
      <c r="D213" s="161" t="s">
        <v>185</v>
      </c>
      <c r="E213" s="162" t="s">
        <v>490</v>
      </c>
      <c r="F213" s="163" t="s">
        <v>491</v>
      </c>
      <c r="G213" s="164" t="s">
        <v>126</v>
      </c>
      <c r="H213" s="165">
        <v>40.292999999999999</v>
      </c>
      <c r="I213" s="166"/>
      <c r="J213" s="167">
        <f>ROUND(I213*H213,2)</f>
        <v>0</v>
      </c>
      <c r="K213" s="168"/>
      <c r="L213" s="169"/>
      <c r="M213" s="170" t="s">
        <v>1</v>
      </c>
      <c r="N213" s="171" t="s">
        <v>37</v>
      </c>
      <c r="P213" s="142">
        <f>O213*H213</f>
        <v>0</v>
      </c>
      <c r="Q213" s="142">
        <v>2.9999999999999997E-4</v>
      </c>
      <c r="R213" s="142">
        <f>Q213*H213</f>
        <v>1.2087899999999999E-2</v>
      </c>
      <c r="S213" s="142">
        <v>0</v>
      </c>
      <c r="T213" s="143">
        <f>S213*H213</f>
        <v>0</v>
      </c>
      <c r="AR213" s="144" t="s">
        <v>284</v>
      </c>
      <c r="AT213" s="144" t="s">
        <v>185</v>
      </c>
      <c r="AU213" s="144" t="s">
        <v>81</v>
      </c>
      <c r="AY213" s="16" t="s">
        <v>121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77</v>
      </c>
      <c r="BK213" s="145">
        <f>ROUND(I213*H213,2)</f>
        <v>0</v>
      </c>
      <c r="BL213" s="16" t="s">
        <v>198</v>
      </c>
      <c r="BM213" s="144" t="s">
        <v>492</v>
      </c>
    </row>
    <row r="214" spans="2:65" s="12" customFormat="1" x14ac:dyDescent="0.2">
      <c r="B214" s="146"/>
      <c r="D214" s="147" t="s">
        <v>128</v>
      </c>
      <c r="F214" s="149" t="s">
        <v>493</v>
      </c>
      <c r="H214" s="150">
        <v>40.292999999999999</v>
      </c>
      <c r="I214" s="151"/>
      <c r="L214" s="146"/>
      <c r="M214" s="152"/>
      <c r="T214" s="153"/>
      <c r="AT214" s="148" t="s">
        <v>128</v>
      </c>
      <c r="AU214" s="148" t="s">
        <v>81</v>
      </c>
      <c r="AV214" s="12" t="s">
        <v>81</v>
      </c>
      <c r="AW214" s="12" t="s">
        <v>4</v>
      </c>
      <c r="AX214" s="12" t="s">
        <v>77</v>
      </c>
      <c r="AY214" s="148" t="s">
        <v>121</v>
      </c>
    </row>
    <row r="215" spans="2:65" s="11" customFormat="1" ht="25.9" customHeight="1" x14ac:dyDescent="0.2">
      <c r="B215" s="120"/>
      <c r="D215" s="121" t="s">
        <v>71</v>
      </c>
      <c r="E215" s="122" t="s">
        <v>325</v>
      </c>
      <c r="F215" s="122" t="s">
        <v>326</v>
      </c>
      <c r="I215" s="123"/>
      <c r="J215" s="124">
        <f>BK215</f>
        <v>0</v>
      </c>
      <c r="L215" s="120"/>
      <c r="M215" s="125"/>
      <c r="P215" s="126">
        <f>SUM(P216:P218)</f>
        <v>0</v>
      </c>
      <c r="R215" s="126">
        <f>SUM(R216:R218)</f>
        <v>0</v>
      </c>
      <c r="T215" s="127">
        <f>SUM(T216:T218)</f>
        <v>0</v>
      </c>
      <c r="AR215" s="121" t="s">
        <v>144</v>
      </c>
      <c r="AT215" s="128" t="s">
        <v>71</v>
      </c>
      <c r="AU215" s="128" t="s">
        <v>72</v>
      </c>
      <c r="AY215" s="121" t="s">
        <v>121</v>
      </c>
      <c r="BK215" s="129">
        <f>SUM(BK216:BK218)</f>
        <v>0</v>
      </c>
    </row>
    <row r="216" spans="2:65" s="1" customFormat="1" ht="16.5" customHeight="1" x14ac:dyDescent="0.2">
      <c r="B216" s="31"/>
      <c r="C216" s="132" t="s">
        <v>252</v>
      </c>
      <c r="D216" s="132" t="s">
        <v>123</v>
      </c>
      <c r="E216" s="133" t="s">
        <v>328</v>
      </c>
      <c r="F216" s="134" t="s">
        <v>329</v>
      </c>
      <c r="G216" s="135" t="s">
        <v>330</v>
      </c>
      <c r="H216" s="136">
        <v>1</v>
      </c>
      <c r="I216" s="137"/>
      <c r="J216" s="138">
        <f>ROUND(I216*H216,2)</f>
        <v>0</v>
      </c>
      <c r="K216" s="139"/>
      <c r="L216" s="31"/>
      <c r="M216" s="140" t="s">
        <v>1</v>
      </c>
      <c r="N216" s="141" t="s">
        <v>37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331</v>
      </c>
      <c r="AT216" s="144" t="s">
        <v>123</v>
      </c>
      <c r="AU216" s="144" t="s">
        <v>77</v>
      </c>
      <c r="AY216" s="16" t="s">
        <v>121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77</v>
      </c>
      <c r="BK216" s="145">
        <f>ROUND(I216*H216,2)</f>
        <v>0</v>
      </c>
      <c r="BL216" s="16" t="s">
        <v>331</v>
      </c>
      <c r="BM216" s="144" t="s">
        <v>494</v>
      </c>
    </row>
    <row r="217" spans="2:65" s="1" customFormat="1" ht="24.2" customHeight="1" x14ac:dyDescent="0.2">
      <c r="B217" s="31"/>
      <c r="C217" s="132" t="s">
        <v>258</v>
      </c>
      <c r="D217" s="132" t="s">
        <v>123</v>
      </c>
      <c r="E217" s="133" t="s">
        <v>334</v>
      </c>
      <c r="F217" s="134" t="s">
        <v>335</v>
      </c>
      <c r="G217" s="135" t="s">
        <v>336</v>
      </c>
      <c r="H217" s="136">
        <v>1</v>
      </c>
      <c r="I217" s="137"/>
      <c r="J217" s="138">
        <f>ROUND(I217*H217,2)</f>
        <v>0</v>
      </c>
      <c r="K217" s="139"/>
      <c r="L217" s="31"/>
      <c r="M217" s="140" t="s">
        <v>1</v>
      </c>
      <c r="N217" s="141" t="s">
        <v>37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331</v>
      </c>
      <c r="AT217" s="144" t="s">
        <v>123</v>
      </c>
      <c r="AU217" s="144" t="s">
        <v>77</v>
      </c>
      <c r="AY217" s="16" t="s">
        <v>121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6" t="s">
        <v>77</v>
      </c>
      <c r="BK217" s="145">
        <f>ROUND(I217*H217,2)</f>
        <v>0</v>
      </c>
      <c r="BL217" s="16" t="s">
        <v>331</v>
      </c>
      <c r="BM217" s="144" t="s">
        <v>495</v>
      </c>
    </row>
    <row r="218" spans="2:65" s="1" customFormat="1" ht="16.5" customHeight="1" x14ac:dyDescent="0.2">
      <c r="B218" s="31"/>
      <c r="C218" s="132" t="s">
        <v>263</v>
      </c>
      <c r="D218" s="132" t="s">
        <v>123</v>
      </c>
      <c r="E218" s="133" t="s">
        <v>339</v>
      </c>
      <c r="F218" s="134" t="s">
        <v>340</v>
      </c>
      <c r="G218" s="135" t="s">
        <v>336</v>
      </c>
      <c r="H218" s="136">
        <v>1</v>
      </c>
      <c r="I218" s="137"/>
      <c r="J218" s="138">
        <f>ROUND(I218*H218,2)</f>
        <v>0</v>
      </c>
      <c r="K218" s="139"/>
      <c r="L218" s="31"/>
      <c r="M218" s="178" t="s">
        <v>1</v>
      </c>
      <c r="N218" s="179" t="s">
        <v>37</v>
      </c>
      <c r="O218" s="180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AR218" s="144" t="s">
        <v>331</v>
      </c>
      <c r="AT218" s="144" t="s">
        <v>123</v>
      </c>
      <c r="AU218" s="144" t="s">
        <v>77</v>
      </c>
      <c r="AY218" s="16" t="s">
        <v>121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6" t="s">
        <v>77</v>
      </c>
      <c r="BK218" s="145">
        <f>ROUND(I218*H218,2)</f>
        <v>0</v>
      </c>
      <c r="BL218" s="16" t="s">
        <v>331</v>
      </c>
      <c r="BM218" s="144" t="s">
        <v>496</v>
      </c>
    </row>
    <row r="219" spans="2:65" s="1" customFormat="1" ht="6.95" customHeight="1" x14ac:dyDescent="0.2">
      <c r="B219" s="43"/>
      <c r="C219" s="44"/>
      <c r="D219" s="44"/>
      <c r="E219" s="44"/>
      <c r="F219" s="44"/>
      <c r="G219" s="44"/>
      <c r="H219" s="44"/>
      <c r="I219" s="44"/>
      <c r="J219" s="44"/>
      <c r="K219" s="44"/>
      <c r="L219" s="31"/>
    </row>
  </sheetData>
  <sheetProtection algorithmName="SHA-512" hashValue="cyUa6vcpQCp6fb1MYtTdJaZpud+c8f38RrSjuAsRbZdLsy86izh7oyfvVhewwQA8w101LVqq+w78dc58vfylaA==" saltValue="8bbPCYI/bYqcG23B8/DPKtg41+yGcJGqWjq2WPIawv2wf7aDMpOncSnPeMwH2Q0I1ilgtnpyDT5cNt79OLP+XQ==" spinCount="100000" sheet="1" objects="1" scenarios="1" formatColumns="0" formatRows="0" autoFilter="0"/>
  <autoFilter ref="C126:K218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B2:BM219"/>
  <sheetViews>
    <sheetView showGridLines="0" workbookViewId="0"/>
  </sheetViews>
  <sheetFormatPr defaultRowHeight="11.25" x14ac:dyDescent="0.2"/>
  <cols>
    <col min="1" max="1" width="8.33203125" customWidth="1"/>
    <col min="2" max="2" width="1.1640625" customWidth="1"/>
    <col min="3" max="3" width="4.1640625" customWidth="1"/>
    <col min="4" max="4" width="4.33203125" customWidth="1"/>
    <col min="5" max="5" width="17.1640625" customWidth="1"/>
    <col min="6" max="6" width="50.83203125" customWidth="1"/>
    <col min="7" max="7" width="7.5" customWidth="1"/>
    <col min="8" max="8" width="14" customWidth="1"/>
    <col min="9" max="9" width="15.83203125" customWidth="1"/>
    <col min="10" max="10" width="22.33203125" customWidth="1"/>
    <col min="11" max="11" width="22.33203125" hidden="1" customWidth="1"/>
    <col min="12" max="12" width="9.33203125" customWidth="1"/>
    <col min="13" max="13" width="10.83203125" hidden="1" customWidth="1"/>
    <col min="14" max="14" width="9.33203125" hidden="1"/>
    <col min="15" max="20" width="14.1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2" spans="2:46" ht="36.950000000000003" customHeight="1" x14ac:dyDescent="0.2">
      <c r="L2" s="183"/>
      <c r="M2" s="183"/>
      <c r="N2" s="183"/>
      <c r="O2" s="183"/>
      <c r="P2" s="183"/>
      <c r="Q2" s="183"/>
      <c r="R2" s="183"/>
      <c r="S2" s="183"/>
      <c r="T2" s="183"/>
      <c r="U2" s="183"/>
      <c r="V2" s="183"/>
      <c r="AT2" s="16" t="s">
        <v>89</v>
      </c>
    </row>
    <row r="3" spans="2:46" ht="6.95" customHeight="1" x14ac:dyDescent="0.2">
      <c r="B3" s="17"/>
      <c r="C3" s="18"/>
      <c r="D3" s="18"/>
      <c r="E3" s="18"/>
      <c r="F3" s="18"/>
      <c r="G3" s="18"/>
      <c r="H3" s="18"/>
      <c r="I3" s="18"/>
      <c r="J3" s="18"/>
      <c r="K3" s="18"/>
      <c r="L3" s="19"/>
      <c r="AT3" s="16" t="s">
        <v>81</v>
      </c>
    </row>
    <row r="4" spans="2:46" ht="24.95" customHeight="1" x14ac:dyDescent="0.2">
      <c r="B4" s="19"/>
      <c r="D4" s="20" t="s">
        <v>90</v>
      </c>
      <c r="L4" s="19"/>
      <c r="M4" s="87" t="s">
        <v>10</v>
      </c>
      <c r="AT4" s="16" t="s">
        <v>4</v>
      </c>
    </row>
    <row r="5" spans="2:46" ht="6.95" customHeight="1" x14ac:dyDescent="0.2">
      <c r="B5" s="19"/>
      <c r="L5" s="19"/>
    </row>
    <row r="6" spans="2:46" ht="12" customHeight="1" x14ac:dyDescent="0.2">
      <c r="B6" s="19"/>
      <c r="D6" s="26" t="s">
        <v>15</v>
      </c>
      <c r="L6" s="19"/>
    </row>
    <row r="7" spans="2:46" ht="16.5" customHeight="1" x14ac:dyDescent="0.2">
      <c r="B7" s="19"/>
      <c r="E7" s="222" t="str">
        <f>'Rekapitulace stavby'!K6</f>
        <v>Benešov - chodník Nová Pražská - Mendelova</v>
      </c>
      <c r="F7" s="223"/>
      <c r="G7" s="223"/>
      <c r="H7" s="223"/>
      <c r="L7" s="19"/>
    </row>
    <row r="8" spans="2:46" s="1" customFormat="1" ht="12" customHeight="1" x14ac:dyDescent="0.2">
      <c r="B8" s="31"/>
      <c r="D8" s="26" t="s">
        <v>91</v>
      </c>
      <c r="L8" s="31"/>
    </row>
    <row r="9" spans="2:46" s="1" customFormat="1" ht="16.5" customHeight="1" x14ac:dyDescent="0.2">
      <c r="B9" s="31"/>
      <c r="E9" s="212" t="s">
        <v>497</v>
      </c>
      <c r="F9" s="221"/>
      <c r="G9" s="221"/>
      <c r="H9" s="221"/>
      <c r="L9" s="31"/>
    </row>
    <row r="10" spans="2:46" s="1" customFormat="1" x14ac:dyDescent="0.2">
      <c r="B10" s="31"/>
      <c r="L10" s="31"/>
    </row>
    <row r="11" spans="2:46" s="1" customFormat="1" ht="12" customHeight="1" x14ac:dyDescent="0.2">
      <c r="B11" s="31"/>
      <c r="D11" s="26" t="s">
        <v>17</v>
      </c>
      <c r="F11" s="24" t="s">
        <v>1</v>
      </c>
      <c r="I11" s="26" t="s">
        <v>18</v>
      </c>
      <c r="J11" s="24" t="s">
        <v>1</v>
      </c>
      <c r="L11" s="31"/>
    </row>
    <row r="12" spans="2:46" s="1" customFormat="1" ht="12" customHeight="1" x14ac:dyDescent="0.2">
      <c r="B12" s="31"/>
      <c r="D12" s="26" t="s">
        <v>19</v>
      </c>
      <c r="F12" s="24" t="s">
        <v>20</v>
      </c>
      <c r="I12" s="26" t="s">
        <v>21</v>
      </c>
      <c r="J12" s="51" t="str">
        <f>'Rekapitulace stavby'!AN8</f>
        <v>26. 7. 2022</v>
      </c>
      <c r="L12" s="31"/>
    </row>
    <row r="13" spans="2:46" s="1" customFormat="1" ht="10.9" customHeight="1" x14ac:dyDescent="0.2">
      <c r="B13" s="31"/>
      <c r="L13" s="31"/>
    </row>
    <row r="14" spans="2:46" s="1" customFormat="1" ht="12" customHeight="1" x14ac:dyDescent="0.2">
      <c r="B14" s="31"/>
      <c r="D14" s="26" t="s">
        <v>23</v>
      </c>
      <c r="I14" s="26" t="s">
        <v>24</v>
      </c>
      <c r="J14" s="24" t="str">
        <f>IF('Rekapitulace stavby'!AN10="","",'Rekapitulace stavby'!AN10)</f>
        <v/>
      </c>
      <c r="L14" s="31"/>
    </row>
    <row r="15" spans="2:46" s="1" customFormat="1" ht="18" customHeight="1" x14ac:dyDescent="0.2">
      <c r="B15" s="31"/>
      <c r="E15" s="24" t="str">
        <f>IF('Rekapitulace stavby'!E11="","",'Rekapitulace stavby'!E11)</f>
        <v xml:space="preserve"> </v>
      </c>
      <c r="I15" s="26" t="s">
        <v>25</v>
      </c>
      <c r="J15" s="24" t="str">
        <f>IF('Rekapitulace stavby'!AN11="","",'Rekapitulace stavby'!AN11)</f>
        <v/>
      </c>
      <c r="L15" s="31"/>
    </row>
    <row r="16" spans="2:46" s="1" customFormat="1" ht="6.95" customHeight="1" x14ac:dyDescent="0.2">
      <c r="B16" s="31"/>
      <c r="L16" s="31"/>
    </row>
    <row r="17" spans="2:12" s="1" customFormat="1" ht="12" customHeight="1" x14ac:dyDescent="0.2">
      <c r="B17" s="31"/>
      <c r="D17" s="26" t="s">
        <v>26</v>
      </c>
      <c r="I17" s="26" t="s">
        <v>24</v>
      </c>
      <c r="J17" s="27" t="str">
        <f>'Rekapitulace stavby'!AN13</f>
        <v>Vyplň údaj</v>
      </c>
      <c r="L17" s="31"/>
    </row>
    <row r="18" spans="2:12" s="1" customFormat="1" ht="18" customHeight="1" x14ac:dyDescent="0.2">
      <c r="B18" s="31"/>
      <c r="E18" s="224" t="str">
        <f>'Rekapitulace stavby'!E14</f>
        <v>Vyplň údaj</v>
      </c>
      <c r="F18" s="194"/>
      <c r="G18" s="194"/>
      <c r="H18" s="194"/>
      <c r="I18" s="26" t="s">
        <v>25</v>
      </c>
      <c r="J18" s="27" t="str">
        <f>'Rekapitulace stavby'!AN14</f>
        <v>Vyplň údaj</v>
      </c>
      <c r="L18" s="31"/>
    </row>
    <row r="19" spans="2:12" s="1" customFormat="1" ht="6.95" customHeight="1" x14ac:dyDescent="0.2">
      <c r="B19" s="31"/>
      <c r="L19" s="31"/>
    </row>
    <row r="20" spans="2:12" s="1" customFormat="1" ht="12" customHeight="1" x14ac:dyDescent="0.2">
      <c r="B20" s="31"/>
      <c r="D20" s="26" t="s">
        <v>28</v>
      </c>
      <c r="I20" s="26" t="s">
        <v>24</v>
      </c>
      <c r="J20" s="24" t="str">
        <f>IF('Rekapitulace stavby'!AN16="","",'Rekapitulace stavby'!AN16)</f>
        <v/>
      </c>
      <c r="L20" s="31"/>
    </row>
    <row r="21" spans="2:12" s="1" customFormat="1" ht="18" customHeight="1" x14ac:dyDescent="0.2">
      <c r="B21" s="31"/>
      <c r="E21" s="24" t="str">
        <f>IF('Rekapitulace stavby'!E17="","",'Rekapitulace stavby'!E17)</f>
        <v xml:space="preserve"> </v>
      </c>
      <c r="I21" s="26" t="s">
        <v>25</v>
      </c>
      <c r="J21" s="24" t="str">
        <f>IF('Rekapitulace stavby'!AN17="","",'Rekapitulace stavby'!AN17)</f>
        <v/>
      </c>
      <c r="L21" s="31"/>
    </row>
    <row r="22" spans="2:12" s="1" customFormat="1" ht="6.95" customHeight="1" x14ac:dyDescent="0.2">
      <c r="B22" s="31"/>
      <c r="L22" s="31"/>
    </row>
    <row r="23" spans="2:12" s="1" customFormat="1" ht="12" customHeight="1" x14ac:dyDescent="0.2">
      <c r="B23" s="31"/>
      <c r="D23" s="26" t="s">
        <v>30</v>
      </c>
      <c r="I23" s="26" t="s">
        <v>24</v>
      </c>
      <c r="J23" s="24" t="str">
        <f>IF('Rekapitulace stavby'!AN19="","",'Rekapitulace stavby'!AN19)</f>
        <v/>
      </c>
      <c r="L23" s="31"/>
    </row>
    <row r="24" spans="2:12" s="1" customFormat="1" ht="18" customHeight="1" x14ac:dyDescent="0.2">
      <c r="B24" s="31"/>
      <c r="E24" s="24" t="str">
        <f>IF('Rekapitulace stavby'!E20="","",'Rekapitulace stavby'!E20)</f>
        <v xml:space="preserve"> </v>
      </c>
      <c r="I24" s="26" t="s">
        <v>25</v>
      </c>
      <c r="J24" s="24" t="str">
        <f>IF('Rekapitulace stavby'!AN20="","",'Rekapitulace stavby'!AN20)</f>
        <v/>
      </c>
      <c r="L24" s="31"/>
    </row>
    <row r="25" spans="2:12" s="1" customFormat="1" ht="6.95" customHeight="1" x14ac:dyDescent="0.2">
      <c r="B25" s="31"/>
      <c r="L25" s="31"/>
    </row>
    <row r="26" spans="2:12" s="1" customFormat="1" ht="12" customHeight="1" x14ac:dyDescent="0.2">
      <c r="B26" s="31"/>
      <c r="D26" s="26" t="s">
        <v>31</v>
      </c>
      <c r="L26" s="31"/>
    </row>
    <row r="27" spans="2:12" s="7" customFormat="1" ht="16.5" customHeight="1" x14ac:dyDescent="0.2">
      <c r="B27" s="88"/>
      <c r="E27" s="198" t="s">
        <v>1</v>
      </c>
      <c r="F27" s="198"/>
      <c r="G27" s="198"/>
      <c r="H27" s="198"/>
      <c r="L27" s="88"/>
    </row>
    <row r="28" spans="2:12" s="1" customFormat="1" ht="6.95" customHeight="1" x14ac:dyDescent="0.2">
      <c r="B28" s="31"/>
      <c r="L28" s="31"/>
    </row>
    <row r="29" spans="2:12" s="1" customFormat="1" ht="6.95" customHeight="1" x14ac:dyDescent="0.2">
      <c r="B29" s="31"/>
      <c r="D29" s="52"/>
      <c r="E29" s="52"/>
      <c r="F29" s="52"/>
      <c r="G29" s="52"/>
      <c r="H29" s="52"/>
      <c r="I29" s="52"/>
      <c r="J29" s="52"/>
      <c r="K29" s="52"/>
      <c r="L29" s="31"/>
    </row>
    <row r="30" spans="2:12" s="1" customFormat="1" ht="25.35" customHeight="1" x14ac:dyDescent="0.2">
      <c r="B30" s="31"/>
      <c r="D30" s="89" t="s">
        <v>32</v>
      </c>
      <c r="J30" s="65">
        <f>ROUND(J127, 2)</f>
        <v>0</v>
      </c>
      <c r="L30" s="31"/>
    </row>
    <row r="31" spans="2:12" s="1" customFormat="1" ht="6.95" customHeight="1" x14ac:dyDescent="0.2">
      <c r="B31" s="31"/>
      <c r="D31" s="52"/>
      <c r="E31" s="52"/>
      <c r="F31" s="52"/>
      <c r="G31" s="52"/>
      <c r="H31" s="52"/>
      <c r="I31" s="52"/>
      <c r="J31" s="52"/>
      <c r="K31" s="52"/>
      <c r="L31" s="31"/>
    </row>
    <row r="32" spans="2:12" s="1" customFormat="1" ht="14.45" customHeight="1" x14ac:dyDescent="0.2">
      <c r="B32" s="31"/>
      <c r="F32" s="34" t="s">
        <v>34</v>
      </c>
      <c r="I32" s="34" t="s">
        <v>33</v>
      </c>
      <c r="J32" s="34" t="s">
        <v>35</v>
      </c>
      <c r="L32" s="31"/>
    </row>
    <row r="33" spans="2:12" s="1" customFormat="1" ht="14.45" customHeight="1" x14ac:dyDescent="0.2">
      <c r="B33" s="31"/>
      <c r="D33" s="54" t="s">
        <v>36</v>
      </c>
      <c r="E33" s="26" t="s">
        <v>37</v>
      </c>
      <c r="F33" s="90">
        <f>ROUND((SUM(BE127:BE218)),  2)</f>
        <v>0</v>
      </c>
      <c r="I33" s="91">
        <v>0.21</v>
      </c>
      <c r="J33" s="90">
        <f>ROUND(((SUM(BE127:BE218))*I33),  2)</f>
        <v>0</v>
      </c>
      <c r="L33" s="31"/>
    </row>
    <row r="34" spans="2:12" s="1" customFormat="1" ht="14.45" customHeight="1" x14ac:dyDescent="0.2">
      <c r="B34" s="31"/>
      <c r="E34" s="26" t="s">
        <v>38</v>
      </c>
      <c r="F34" s="90">
        <f>ROUND((SUM(BF127:BF218)),  2)</f>
        <v>0</v>
      </c>
      <c r="I34" s="91">
        <v>0.15</v>
      </c>
      <c r="J34" s="90">
        <f>ROUND(((SUM(BF127:BF218))*I34),  2)</f>
        <v>0</v>
      </c>
      <c r="L34" s="31"/>
    </row>
    <row r="35" spans="2:12" s="1" customFormat="1" ht="14.45" hidden="1" customHeight="1" x14ac:dyDescent="0.2">
      <c r="B35" s="31"/>
      <c r="E35" s="26" t="s">
        <v>39</v>
      </c>
      <c r="F35" s="90">
        <f>ROUND((SUM(BG127:BG218)),  2)</f>
        <v>0</v>
      </c>
      <c r="I35" s="91">
        <v>0.21</v>
      </c>
      <c r="J35" s="90">
        <f>0</f>
        <v>0</v>
      </c>
      <c r="L35" s="31"/>
    </row>
    <row r="36" spans="2:12" s="1" customFormat="1" ht="14.45" hidden="1" customHeight="1" x14ac:dyDescent="0.2">
      <c r="B36" s="31"/>
      <c r="E36" s="26" t="s">
        <v>40</v>
      </c>
      <c r="F36" s="90">
        <f>ROUND((SUM(BH127:BH218)),  2)</f>
        <v>0</v>
      </c>
      <c r="I36" s="91">
        <v>0.15</v>
      </c>
      <c r="J36" s="90">
        <f>0</f>
        <v>0</v>
      </c>
      <c r="L36" s="31"/>
    </row>
    <row r="37" spans="2:12" s="1" customFormat="1" ht="14.45" hidden="1" customHeight="1" x14ac:dyDescent="0.2">
      <c r="B37" s="31"/>
      <c r="E37" s="26" t="s">
        <v>41</v>
      </c>
      <c r="F37" s="90">
        <f>ROUND((SUM(BI127:BI218)),  2)</f>
        <v>0</v>
      </c>
      <c r="I37" s="91">
        <v>0</v>
      </c>
      <c r="J37" s="90">
        <f>0</f>
        <v>0</v>
      </c>
      <c r="L37" s="31"/>
    </row>
    <row r="38" spans="2:12" s="1" customFormat="1" ht="6.95" customHeight="1" x14ac:dyDescent="0.2">
      <c r="B38" s="31"/>
      <c r="L38" s="31"/>
    </row>
    <row r="39" spans="2:12" s="1" customFormat="1" ht="25.35" customHeight="1" x14ac:dyDescent="0.2">
      <c r="B39" s="31"/>
      <c r="C39" s="92"/>
      <c r="D39" s="93" t="s">
        <v>42</v>
      </c>
      <c r="E39" s="56"/>
      <c r="F39" s="56"/>
      <c r="G39" s="94" t="s">
        <v>43</v>
      </c>
      <c r="H39" s="95" t="s">
        <v>44</v>
      </c>
      <c r="I39" s="56"/>
      <c r="J39" s="96">
        <f>SUM(J30:J37)</f>
        <v>0</v>
      </c>
      <c r="K39" s="97"/>
      <c r="L39" s="31"/>
    </row>
    <row r="40" spans="2:12" s="1" customFormat="1" ht="14.45" customHeight="1" x14ac:dyDescent="0.2">
      <c r="B40" s="31"/>
      <c r="L40" s="31"/>
    </row>
    <row r="41" spans="2:12" ht="14.45" customHeight="1" x14ac:dyDescent="0.2">
      <c r="B41" s="19"/>
      <c r="L41" s="19"/>
    </row>
    <row r="42" spans="2:12" ht="14.45" customHeight="1" x14ac:dyDescent="0.2">
      <c r="B42" s="19"/>
      <c r="L42" s="19"/>
    </row>
    <row r="43" spans="2:12" ht="14.45" customHeight="1" x14ac:dyDescent="0.2">
      <c r="B43" s="19"/>
      <c r="L43" s="19"/>
    </row>
    <row r="44" spans="2:12" ht="14.45" customHeight="1" x14ac:dyDescent="0.2">
      <c r="B44" s="19"/>
      <c r="L44" s="19"/>
    </row>
    <row r="45" spans="2:12" ht="14.45" customHeight="1" x14ac:dyDescent="0.2">
      <c r="B45" s="19"/>
      <c r="L45" s="19"/>
    </row>
    <row r="46" spans="2:12" ht="14.45" customHeight="1" x14ac:dyDescent="0.2">
      <c r="B46" s="19"/>
      <c r="L46" s="19"/>
    </row>
    <row r="47" spans="2:12" ht="14.45" customHeight="1" x14ac:dyDescent="0.2">
      <c r="B47" s="19"/>
      <c r="L47" s="19"/>
    </row>
    <row r="48" spans="2:12" ht="14.45" customHeight="1" x14ac:dyDescent="0.2">
      <c r="B48" s="19"/>
      <c r="L48" s="19"/>
    </row>
    <row r="49" spans="2:12" ht="14.45" customHeight="1" x14ac:dyDescent="0.2">
      <c r="B49" s="19"/>
      <c r="L49" s="19"/>
    </row>
    <row r="50" spans="2:12" s="1" customFormat="1" ht="14.45" customHeight="1" x14ac:dyDescent="0.2">
      <c r="B50" s="31"/>
      <c r="D50" s="40" t="s">
        <v>45</v>
      </c>
      <c r="E50" s="41"/>
      <c r="F50" s="41"/>
      <c r="G50" s="40" t="s">
        <v>46</v>
      </c>
      <c r="H50" s="41"/>
      <c r="I50" s="41"/>
      <c r="J50" s="41"/>
      <c r="K50" s="41"/>
      <c r="L50" s="31"/>
    </row>
    <row r="51" spans="2:12" x14ac:dyDescent="0.2">
      <c r="B51" s="19"/>
      <c r="L51" s="19"/>
    </row>
    <row r="52" spans="2:12" x14ac:dyDescent="0.2">
      <c r="B52" s="19"/>
      <c r="L52" s="19"/>
    </row>
    <row r="53" spans="2:12" x14ac:dyDescent="0.2">
      <c r="B53" s="19"/>
      <c r="L53" s="19"/>
    </row>
    <row r="54" spans="2:12" x14ac:dyDescent="0.2">
      <c r="B54" s="19"/>
      <c r="L54" s="19"/>
    </row>
    <row r="55" spans="2:12" x14ac:dyDescent="0.2">
      <c r="B55" s="19"/>
      <c r="L55" s="19"/>
    </row>
    <row r="56" spans="2:12" x14ac:dyDescent="0.2">
      <c r="B56" s="19"/>
      <c r="L56" s="19"/>
    </row>
    <row r="57" spans="2:12" x14ac:dyDescent="0.2">
      <c r="B57" s="19"/>
      <c r="L57" s="19"/>
    </row>
    <row r="58" spans="2:12" x14ac:dyDescent="0.2">
      <c r="B58" s="19"/>
      <c r="L58" s="19"/>
    </row>
    <row r="59" spans="2:12" x14ac:dyDescent="0.2">
      <c r="B59" s="19"/>
      <c r="L59" s="19"/>
    </row>
    <row r="60" spans="2:12" x14ac:dyDescent="0.2">
      <c r="B60" s="19"/>
      <c r="L60" s="19"/>
    </row>
    <row r="61" spans="2:12" s="1" customFormat="1" ht="12.75" x14ac:dyDescent="0.2">
      <c r="B61" s="31"/>
      <c r="D61" s="42" t="s">
        <v>47</v>
      </c>
      <c r="E61" s="33"/>
      <c r="F61" s="98" t="s">
        <v>48</v>
      </c>
      <c r="G61" s="42" t="s">
        <v>47</v>
      </c>
      <c r="H61" s="33"/>
      <c r="I61" s="33"/>
      <c r="J61" s="99" t="s">
        <v>48</v>
      </c>
      <c r="K61" s="33"/>
      <c r="L61" s="31"/>
    </row>
    <row r="62" spans="2:12" x14ac:dyDescent="0.2">
      <c r="B62" s="19"/>
      <c r="L62" s="19"/>
    </row>
    <row r="63" spans="2:12" x14ac:dyDescent="0.2">
      <c r="B63" s="19"/>
      <c r="L63" s="19"/>
    </row>
    <row r="64" spans="2:12" x14ac:dyDescent="0.2">
      <c r="B64" s="19"/>
      <c r="L64" s="19"/>
    </row>
    <row r="65" spans="2:12" s="1" customFormat="1" ht="12.75" x14ac:dyDescent="0.2">
      <c r="B65" s="31"/>
      <c r="D65" s="40" t="s">
        <v>49</v>
      </c>
      <c r="E65" s="41"/>
      <c r="F65" s="41"/>
      <c r="G65" s="40" t="s">
        <v>50</v>
      </c>
      <c r="H65" s="41"/>
      <c r="I65" s="41"/>
      <c r="J65" s="41"/>
      <c r="K65" s="41"/>
      <c r="L65" s="31"/>
    </row>
    <row r="66" spans="2:12" x14ac:dyDescent="0.2">
      <c r="B66" s="19"/>
      <c r="L66" s="19"/>
    </row>
    <row r="67" spans="2:12" x14ac:dyDescent="0.2">
      <c r="B67" s="19"/>
      <c r="L67" s="19"/>
    </row>
    <row r="68" spans="2:12" x14ac:dyDescent="0.2">
      <c r="B68" s="19"/>
      <c r="L68" s="19"/>
    </row>
    <row r="69" spans="2:12" x14ac:dyDescent="0.2">
      <c r="B69" s="19"/>
      <c r="L69" s="19"/>
    </row>
    <row r="70" spans="2:12" x14ac:dyDescent="0.2">
      <c r="B70" s="19"/>
      <c r="L70" s="19"/>
    </row>
    <row r="71" spans="2:12" x14ac:dyDescent="0.2">
      <c r="B71" s="19"/>
      <c r="L71" s="19"/>
    </row>
    <row r="72" spans="2:12" x14ac:dyDescent="0.2">
      <c r="B72" s="19"/>
      <c r="L72" s="19"/>
    </row>
    <row r="73" spans="2:12" x14ac:dyDescent="0.2">
      <c r="B73" s="19"/>
      <c r="L73" s="19"/>
    </row>
    <row r="74" spans="2:12" x14ac:dyDescent="0.2">
      <c r="B74" s="19"/>
      <c r="L74" s="19"/>
    </row>
    <row r="75" spans="2:12" x14ac:dyDescent="0.2">
      <c r="B75" s="19"/>
      <c r="L75" s="19"/>
    </row>
    <row r="76" spans="2:12" s="1" customFormat="1" ht="12.75" x14ac:dyDescent="0.2">
      <c r="B76" s="31"/>
      <c r="D76" s="42" t="s">
        <v>47</v>
      </c>
      <c r="E76" s="33"/>
      <c r="F76" s="98" t="s">
        <v>48</v>
      </c>
      <c r="G76" s="42" t="s">
        <v>47</v>
      </c>
      <c r="H76" s="33"/>
      <c r="I76" s="33"/>
      <c r="J76" s="99" t="s">
        <v>48</v>
      </c>
      <c r="K76" s="33"/>
      <c r="L76" s="31"/>
    </row>
    <row r="77" spans="2:12" s="1" customFormat="1" ht="14.45" customHeight="1" x14ac:dyDescent="0.2">
      <c r="B77" s="43"/>
      <c r="C77" s="44"/>
      <c r="D77" s="44"/>
      <c r="E77" s="44"/>
      <c r="F77" s="44"/>
      <c r="G77" s="44"/>
      <c r="H77" s="44"/>
      <c r="I77" s="44"/>
      <c r="J77" s="44"/>
      <c r="K77" s="44"/>
      <c r="L77" s="31"/>
    </row>
    <row r="81" spans="2:47" s="1" customFormat="1" ht="6.95" hidden="1" customHeight="1" x14ac:dyDescent="0.2">
      <c r="B81" s="45"/>
      <c r="C81" s="46"/>
      <c r="D81" s="46"/>
      <c r="E81" s="46"/>
      <c r="F81" s="46"/>
      <c r="G81" s="46"/>
      <c r="H81" s="46"/>
      <c r="I81" s="46"/>
      <c r="J81" s="46"/>
      <c r="K81" s="46"/>
      <c r="L81" s="31"/>
    </row>
    <row r="82" spans="2:47" s="1" customFormat="1" ht="24.95" hidden="1" customHeight="1" x14ac:dyDescent="0.2">
      <c r="B82" s="31"/>
      <c r="C82" s="20" t="s">
        <v>93</v>
      </c>
      <c r="L82" s="31"/>
    </row>
    <row r="83" spans="2:47" s="1" customFormat="1" ht="6.95" hidden="1" customHeight="1" x14ac:dyDescent="0.2">
      <c r="B83" s="31"/>
      <c r="L83" s="31"/>
    </row>
    <row r="84" spans="2:47" s="1" customFormat="1" ht="12" hidden="1" customHeight="1" x14ac:dyDescent="0.2">
      <c r="B84" s="31"/>
      <c r="C84" s="26" t="s">
        <v>15</v>
      </c>
      <c r="L84" s="31"/>
    </row>
    <row r="85" spans="2:47" s="1" customFormat="1" ht="16.5" hidden="1" customHeight="1" x14ac:dyDescent="0.2">
      <c r="B85" s="31"/>
      <c r="E85" s="222" t="str">
        <f>E7</f>
        <v>Benešov - chodník Nová Pražská - Mendelova</v>
      </c>
      <c r="F85" s="223"/>
      <c r="G85" s="223"/>
      <c r="H85" s="223"/>
      <c r="L85" s="31"/>
    </row>
    <row r="86" spans="2:47" s="1" customFormat="1" ht="12" hidden="1" customHeight="1" x14ac:dyDescent="0.2">
      <c r="B86" s="31"/>
      <c r="C86" s="26" t="s">
        <v>91</v>
      </c>
      <c r="L86" s="31"/>
    </row>
    <row r="87" spans="2:47" s="1" customFormat="1" ht="16.5" hidden="1" customHeight="1" x14ac:dyDescent="0.2">
      <c r="B87" s="31"/>
      <c r="E87" s="212" t="str">
        <f>E9</f>
        <v>4 - Chodník čp. 1604</v>
      </c>
      <c r="F87" s="221"/>
      <c r="G87" s="221"/>
      <c r="H87" s="221"/>
      <c r="L87" s="31"/>
    </row>
    <row r="88" spans="2:47" s="1" customFormat="1" ht="6.95" hidden="1" customHeight="1" x14ac:dyDescent="0.2">
      <c r="B88" s="31"/>
      <c r="L88" s="31"/>
    </row>
    <row r="89" spans="2:47" s="1" customFormat="1" ht="12" hidden="1" customHeight="1" x14ac:dyDescent="0.2">
      <c r="B89" s="31"/>
      <c r="C89" s="26" t="s">
        <v>19</v>
      </c>
      <c r="F89" s="24" t="str">
        <f>F12</f>
        <v xml:space="preserve"> </v>
      </c>
      <c r="I89" s="26" t="s">
        <v>21</v>
      </c>
      <c r="J89" s="51" t="str">
        <f>IF(J12="","",J12)</f>
        <v>26. 7. 2022</v>
      </c>
      <c r="L89" s="31"/>
    </row>
    <row r="90" spans="2:47" s="1" customFormat="1" ht="6.95" hidden="1" customHeight="1" x14ac:dyDescent="0.2">
      <c r="B90" s="31"/>
      <c r="L90" s="31"/>
    </row>
    <row r="91" spans="2:47" s="1" customFormat="1" ht="15.2" hidden="1" customHeight="1" x14ac:dyDescent="0.2">
      <c r="B91" s="31"/>
      <c r="C91" s="26" t="s">
        <v>23</v>
      </c>
      <c r="F91" s="24" t="str">
        <f>E15</f>
        <v xml:space="preserve"> </v>
      </c>
      <c r="I91" s="26" t="s">
        <v>28</v>
      </c>
      <c r="J91" s="29" t="str">
        <f>E21</f>
        <v xml:space="preserve"> </v>
      </c>
      <c r="L91" s="31"/>
    </row>
    <row r="92" spans="2:47" s="1" customFormat="1" ht="15.2" hidden="1" customHeight="1" x14ac:dyDescent="0.2">
      <c r="B92" s="31"/>
      <c r="C92" s="26" t="s">
        <v>26</v>
      </c>
      <c r="F92" s="24" t="str">
        <f>IF(E18="","",E18)</f>
        <v>Vyplň údaj</v>
      </c>
      <c r="I92" s="26" t="s">
        <v>30</v>
      </c>
      <c r="J92" s="29" t="str">
        <f>E24</f>
        <v xml:space="preserve"> </v>
      </c>
      <c r="L92" s="31"/>
    </row>
    <row r="93" spans="2:47" s="1" customFormat="1" ht="10.35" hidden="1" customHeight="1" x14ac:dyDescent="0.2">
      <c r="B93" s="31"/>
      <c r="L93" s="31"/>
    </row>
    <row r="94" spans="2:47" s="1" customFormat="1" ht="29.25" hidden="1" customHeight="1" x14ac:dyDescent="0.2">
      <c r="B94" s="31"/>
      <c r="C94" s="100" t="s">
        <v>94</v>
      </c>
      <c r="D94" s="92"/>
      <c r="E94" s="92"/>
      <c r="F94" s="92"/>
      <c r="G94" s="92"/>
      <c r="H94" s="92"/>
      <c r="I94" s="92"/>
      <c r="J94" s="101" t="s">
        <v>95</v>
      </c>
      <c r="K94" s="92"/>
      <c r="L94" s="31"/>
    </row>
    <row r="95" spans="2:47" s="1" customFormat="1" ht="10.35" hidden="1" customHeight="1" x14ac:dyDescent="0.2">
      <c r="B95" s="31"/>
      <c r="L95" s="31"/>
    </row>
    <row r="96" spans="2:47" s="1" customFormat="1" ht="22.9" hidden="1" customHeight="1" x14ac:dyDescent="0.2">
      <c r="B96" s="31"/>
      <c r="C96" s="102" t="s">
        <v>96</v>
      </c>
      <c r="J96" s="65">
        <f>J127</f>
        <v>0</v>
      </c>
      <c r="L96" s="31"/>
      <c r="AU96" s="16" t="s">
        <v>97</v>
      </c>
    </row>
    <row r="97" spans="2:12" s="8" customFormat="1" ht="24.95" hidden="1" customHeight="1" x14ac:dyDescent="0.2">
      <c r="B97" s="103"/>
      <c r="D97" s="104" t="s">
        <v>98</v>
      </c>
      <c r="E97" s="105"/>
      <c r="F97" s="105"/>
      <c r="G97" s="105"/>
      <c r="H97" s="105"/>
      <c r="I97" s="105"/>
      <c r="J97" s="106">
        <f>J128</f>
        <v>0</v>
      </c>
      <c r="L97" s="103"/>
    </row>
    <row r="98" spans="2:12" s="9" customFormat="1" ht="19.899999999999999" hidden="1" customHeight="1" x14ac:dyDescent="0.2">
      <c r="B98" s="107"/>
      <c r="D98" s="108" t="s">
        <v>99</v>
      </c>
      <c r="E98" s="109"/>
      <c r="F98" s="109"/>
      <c r="G98" s="109"/>
      <c r="H98" s="109"/>
      <c r="I98" s="109"/>
      <c r="J98" s="110">
        <f>J129</f>
        <v>0</v>
      </c>
      <c r="L98" s="107"/>
    </row>
    <row r="99" spans="2:12" s="9" customFormat="1" ht="19.899999999999999" hidden="1" customHeight="1" x14ac:dyDescent="0.2">
      <c r="B99" s="107"/>
      <c r="D99" s="108" t="s">
        <v>403</v>
      </c>
      <c r="E99" s="109"/>
      <c r="F99" s="109"/>
      <c r="G99" s="109"/>
      <c r="H99" s="109"/>
      <c r="I99" s="109"/>
      <c r="J99" s="110">
        <f>J153</f>
        <v>0</v>
      </c>
      <c r="L99" s="107"/>
    </row>
    <row r="100" spans="2:12" s="9" customFormat="1" ht="19.899999999999999" hidden="1" customHeight="1" x14ac:dyDescent="0.2">
      <c r="B100" s="107"/>
      <c r="D100" s="108" t="s">
        <v>100</v>
      </c>
      <c r="E100" s="109"/>
      <c r="F100" s="109"/>
      <c r="G100" s="109"/>
      <c r="H100" s="109"/>
      <c r="I100" s="109"/>
      <c r="J100" s="110">
        <f>J164</f>
        <v>0</v>
      </c>
      <c r="L100" s="107"/>
    </row>
    <row r="101" spans="2:12" s="9" customFormat="1" ht="19.899999999999999" hidden="1" customHeight="1" x14ac:dyDescent="0.2">
      <c r="B101" s="107"/>
      <c r="D101" s="108" t="s">
        <v>404</v>
      </c>
      <c r="E101" s="109"/>
      <c r="F101" s="109"/>
      <c r="G101" s="109"/>
      <c r="H101" s="109"/>
      <c r="I101" s="109"/>
      <c r="J101" s="110">
        <f>J172</f>
        <v>0</v>
      </c>
      <c r="L101" s="107"/>
    </row>
    <row r="102" spans="2:12" s="9" customFormat="1" ht="19.899999999999999" hidden="1" customHeight="1" x14ac:dyDescent="0.2">
      <c r="B102" s="107"/>
      <c r="D102" s="108" t="s">
        <v>102</v>
      </c>
      <c r="E102" s="109"/>
      <c r="F102" s="109"/>
      <c r="G102" s="109"/>
      <c r="H102" s="109"/>
      <c r="I102" s="109"/>
      <c r="J102" s="110">
        <f>J177</f>
        <v>0</v>
      </c>
      <c r="L102" s="107"/>
    </row>
    <row r="103" spans="2:12" s="9" customFormat="1" ht="19.899999999999999" hidden="1" customHeight="1" x14ac:dyDescent="0.2">
      <c r="B103" s="107"/>
      <c r="D103" s="108" t="s">
        <v>103</v>
      </c>
      <c r="E103" s="109"/>
      <c r="F103" s="109"/>
      <c r="G103" s="109"/>
      <c r="H103" s="109"/>
      <c r="I103" s="109"/>
      <c r="J103" s="110">
        <f>J194</f>
        <v>0</v>
      </c>
      <c r="L103" s="107"/>
    </row>
    <row r="104" spans="2:12" s="9" customFormat="1" ht="19.899999999999999" hidden="1" customHeight="1" x14ac:dyDescent="0.2">
      <c r="B104" s="107"/>
      <c r="D104" s="108" t="s">
        <v>104</v>
      </c>
      <c r="E104" s="109"/>
      <c r="F104" s="109"/>
      <c r="G104" s="109"/>
      <c r="H104" s="109"/>
      <c r="I104" s="109"/>
      <c r="J104" s="110">
        <f>J207</f>
        <v>0</v>
      </c>
      <c r="L104" s="107"/>
    </row>
    <row r="105" spans="2:12" s="8" customFormat="1" ht="24.95" hidden="1" customHeight="1" x14ac:dyDescent="0.2">
      <c r="B105" s="103"/>
      <c r="D105" s="104" t="s">
        <v>405</v>
      </c>
      <c r="E105" s="105"/>
      <c r="F105" s="105"/>
      <c r="G105" s="105"/>
      <c r="H105" s="105"/>
      <c r="I105" s="105"/>
      <c r="J105" s="106">
        <f>J209</f>
        <v>0</v>
      </c>
      <c r="L105" s="103"/>
    </row>
    <row r="106" spans="2:12" s="9" customFormat="1" ht="19.899999999999999" hidden="1" customHeight="1" x14ac:dyDescent="0.2">
      <c r="B106" s="107"/>
      <c r="D106" s="108" t="s">
        <v>406</v>
      </c>
      <c r="E106" s="109"/>
      <c r="F106" s="109"/>
      <c r="G106" s="109"/>
      <c r="H106" s="109"/>
      <c r="I106" s="109"/>
      <c r="J106" s="110">
        <f>J210</f>
        <v>0</v>
      </c>
      <c r="L106" s="107"/>
    </row>
    <row r="107" spans="2:12" s="8" customFormat="1" ht="24.95" hidden="1" customHeight="1" x14ac:dyDescent="0.2">
      <c r="B107" s="103"/>
      <c r="D107" s="104" t="s">
        <v>105</v>
      </c>
      <c r="E107" s="105"/>
      <c r="F107" s="105"/>
      <c r="G107" s="105"/>
      <c r="H107" s="105"/>
      <c r="I107" s="105"/>
      <c r="J107" s="106">
        <f>J215</f>
        <v>0</v>
      </c>
      <c r="L107" s="103"/>
    </row>
    <row r="108" spans="2:12" s="1" customFormat="1" ht="21.75" hidden="1" customHeight="1" x14ac:dyDescent="0.2">
      <c r="B108" s="31"/>
      <c r="L108" s="31"/>
    </row>
    <row r="109" spans="2:12" s="1" customFormat="1" ht="6.95" hidden="1" customHeight="1" x14ac:dyDescent="0.2">
      <c r="B109" s="43"/>
      <c r="C109" s="44"/>
      <c r="D109" s="44"/>
      <c r="E109" s="44"/>
      <c r="F109" s="44"/>
      <c r="G109" s="44"/>
      <c r="H109" s="44"/>
      <c r="I109" s="44"/>
      <c r="J109" s="44"/>
      <c r="K109" s="44"/>
      <c r="L109" s="31"/>
    </row>
    <row r="110" spans="2:12" hidden="1" x14ac:dyDescent="0.2"/>
    <row r="111" spans="2:12" hidden="1" x14ac:dyDescent="0.2"/>
    <row r="112" spans="2:12" hidden="1" x14ac:dyDescent="0.2"/>
    <row r="113" spans="2:63" s="1" customFormat="1" ht="6.95" customHeight="1" x14ac:dyDescent="0.2">
      <c r="B113" s="45"/>
      <c r="C113" s="46"/>
      <c r="D113" s="46"/>
      <c r="E113" s="46"/>
      <c r="F113" s="46"/>
      <c r="G113" s="46"/>
      <c r="H113" s="46"/>
      <c r="I113" s="46"/>
      <c r="J113" s="46"/>
      <c r="K113" s="46"/>
      <c r="L113" s="31"/>
    </row>
    <row r="114" spans="2:63" s="1" customFormat="1" ht="24.95" customHeight="1" x14ac:dyDescent="0.2">
      <c r="B114" s="31"/>
      <c r="C114" s="20" t="s">
        <v>106</v>
      </c>
      <c r="L114" s="31"/>
    </row>
    <row r="115" spans="2:63" s="1" customFormat="1" ht="6.95" customHeight="1" x14ac:dyDescent="0.2">
      <c r="B115" s="31"/>
      <c r="L115" s="31"/>
    </row>
    <row r="116" spans="2:63" s="1" customFormat="1" ht="12" customHeight="1" x14ac:dyDescent="0.2">
      <c r="B116" s="31"/>
      <c r="C116" s="26" t="s">
        <v>15</v>
      </c>
      <c r="L116" s="31"/>
    </row>
    <row r="117" spans="2:63" s="1" customFormat="1" ht="16.5" customHeight="1" x14ac:dyDescent="0.2">
      <c r="B117" s="31"/>
      <c r="E117" s="222" t="str">
        <f>E7</f>
        <v>Benešov - chodník Nová Pražská - Mendelova</v>
      </c>
      <c r="F117" s="223"/>
      <c r="G117" s="223"/>
      <c r="H117" s="223"/>
      <c r="L117" s="31"/>
    </row>
    <row r="118" spans="2:63" s="1" customFormat="1" ht="12" customHeight="1" x14ac:dyDescent="0.2">
      <c r="B118" s="31"/>
      <c r="C118" s="26" t="s">
        <v>91</v>
      </c>
      <c r="L118" s="31"/>
    </row>
    <row r="119" spans="2:63" s="1" customFormat="1" ht="16.5" customHeight="1" x14ac:dyDescent="0.2">
      <c r="B119" s="31"/>
      <c r="E119" s="212" t="str">
        <f>E9</f>
        <v>4 - Chodník čp. 1604</v>
      </c>
      <c r="F119" s="221"/>
      <c r="G119" s="221"/>
      <c r="H119" s="221"/>
      <c r="L119" s="31"/>
    </row>
    <row r="120" spans="2:63" s="1" customFormat="1" ht="6.95" customHeight="1" x14ac:dyDescent="0.2">
      <c r="B120" s="31"/>
      <c r="L120" s="31"/>
    </row>
    <row r="121" spans="2:63" s="1" customFormat="1" ht="12" customHeight="1" x14ac:dyDescent="0.2">
      <c r="B121" s="31"/>
      <c r="C121" s="26" t="s">
        <v>19</v>
      </c>
      <c r="F121" s="24" t="str">
        <f>F12</f>
        <v xml:space="preserve"> </v>
      </c>
      <c r="I121" s="26" t="s">
        <v>21</v>
      </c>
      <c r="J121" s="51" t="str">
        <f>IF(J12="","",J12)</f>
        <v>26. 7. 2022</v>
      </c>
      <c r="L121" s="31"/>
    </row>
    <row r="122" spans="2:63" s="1" customFormat="1" ht="6.95" customHeight="1" x14ac:dyDescent="0.2">
      <c r="B122" s="31"/>
      <c r="L122" s="31"/>
    </row>
    <row r="123" spans="2:63" s="1" customFormat="1" ht="15.2" customHeight="1" x14ac:dyDescent="0.2">
      <c r="B123" s="31"/>
      <c r="C123" s="26" t="s">
        <v>23</v>
      </c>
      <c r="F123" s="24" t="str">
        <f>E15</f>
        <v xml:space="preserve"> </v>
      </c>
      <c r="I123" s="26" t="s">
        <v>28</v>
      </c>
      <c r="J123" s="29" t="str">
        <f>E21</f>
        <v xml:space="preserve"> </v>
      </c>
      <c r="L123" s="31"/>
    </row>
    <row r="124" spans="2:63" s="1" customFormat="1" ht="15.2" customHeight="1" x14ac:dyDescent="0.2">
      <c r="B124" s="31"/>
      <c r="C124" s="26" t="s">
        <v>26</v>
      </c>
      <c r="F124" s="24" t="str">
        <f>IF(E18="","",E18)</f>
        <v>Vyplň údaj</v>
      </c>
      <c r="I124" s="26" t="s">
        <v>30</v>
      </c>
      <c r="J124" s="29" t="str">
        <f>E24</f>
        <v xml:space="preserve"> </v>
      </c>
      <c r="L124" s="31"/>
    </row>
    <row r="125" spans="2:63" s="1" customFormat="1" ht="10.35" customHeight="1" x14ac:dyDescent="0.2">
      <c r="B125" s="31"/>
      <c r="L125" s="31"/>
    </row>
    <row r="126" spans="2:63" s="10" customFormat="1" ht="29.25" customHeight="1" x14ac:dyDescent="0.2">
      <c r="B126" s="111"/>
      <c r="C126" s="112" t="s">
        <v>107</v>
      </c>
      <c r="D126" s="113" t="s">
        <v>57</v>
      </c>
      <c r="E126" s="113" t="s">
        <v>53</v>
      </c>
      <c r="F126" s="113" t="s">
        <v>54</v>
      </c>
      <c r="G126" s="113" t="s">
        <v>108</v>
      </c>
      <c r="H126" s="113" t="s">
        <v>109</v>
      </c>
      <c r="I126" s="113" t="s">
        <v>110</v>
      </c>
      <c r="J126" s="114" t="s">
        <v>95</v>
      </c>
      <c r="K126" s="115" t="s">
        <v>111</v>
      </c>
      <c r="L126" s="111"/>
      <c r="M126" s="58" t="s">
        <v>1</v>
      </c>
      <c r="N126" s="59" t="s">
        <v>36</v>
      </c>
      <c r="O126" s="59" t="s">
        <v>112</v>
      </c>
      <c r="P126" s="59" t="s">
        <v>113</v>
      </c>
      <c r="Q126" s="59" t="s">
        <v>114</v>
      </c>
      <c r="R126" s="59" t="s">
        <v>115</v>
      </c>
      <c r="S126" s="59" t="s">
        <v>116</v>
      </c>
      <c r="T126" s="60" t="s">
        <v>117</v>
      </c>
    </row>
    <row r="127" spans="2:63" s="1" customFormat="1" ht="22.9" customHeight="1" x14ac:dyDescent="0.25">
      <c r="B127" s="31"/>
      <c r="C127" s="63" t="s">
        <v>118</v>
      </c>
      <c r="J127" s="116">
        <f>BK127</f>
        <v>0</v>
      </c>
      <c r="L127" s="31"/>
      <c r="M127" s="61"/>
      <c r="N127" s="52"/>
      <c r="O127" s="52"/>
      <c r="P127" s="117">
        <f>P128+P209+P215</f>
        <v>0</v>
      </c>
      <c r="Q127" s="52"/>
      <c r="R127" s="117">
        <f>R128+R209+R215</f>
        <v>115.8008426</v>
      </c>
      <c r="S127" s="52"/>
      <c r="T127" s="118">
        <f>T128+T209+T215</f>
        <v>124.504</v>
      </c>
      <c r="AT127" s="16" t="s">
        <v>71</v>
      </c>
      <c r="AU127" s="16" t="s">
        <v>97</v>
      </c>
      <c r="BK127" s="119">
        <f>BK128+BK209+BK215</f>
        <v>0</v>
      </c>
    </row>
    <row r="128" spans="2:63" s="11" customFormat="1" ht="25.9" customHeight="1" x14ac:dyDescent="0.2">
      <c r="B128" s="120"/>
      <c r="D128" s="121" t="s">
        <v>71</v>
      </c>
      <c r="E128" s="122" t="s">
        <v>119</v>
      </c>
      <c r="F128" s="122" t="s">
        <v>120</v>
      </c>
      <c r="I128" s="123"/>
      <c r="J128" s="124">
        <f>BK128</f>
        <v>0</v>
      </c>
      <c r="L128" s="120"/>
      <c r="M128" s="125"/>
      <c r="P128" s="126">
        <f>P129+P153+P164+P172+P177+P194+P207</f>
        <v>0</v>
      </c>
      <c r="R128" s="126">
        <f>R129+R153+R164+R172+R177+R194+R207</f>
        <v>115.791904</v>
      </c>
      <c r="T128" s="127">
        <f>T129+T153+T164+T172+T177+T194+T207</f>
        <v>124.504</v>
      </c>
      <c r="AR128" s="121" t="s">
        <v>77</v>
      </c>
      <c r="AT128" s="128" t="s">
        <v>71</v>
      </c>
      <c r="AU128" s="128" t="s">
        <v>72</v>
      </c>
      <c r="AY128" s="121" t="s">
        <v>121</v>
      </c>
      <c r="BK128" s="129">
        <f>BK129+BK153+BK164+BK172+BK177+BK194+BK207</f>
        <v>0</v>
      </c>
    </row>
    <row r="129" spans="2:65" s="11" customFormat="1" ht="22.9" customHeight="1" x14ac:dyDescent="0.2">
      <c r="B129" s="120"/>
      <c r="D129" s="121" t="s">
        <v>71</v>
      </c>
      <c r="E129" s="130" t="s">
        <v>77</v>
      </c>
      <c r="F129" s="130" t="s">
        <v>122</v>
      </c>
      <c r="I129" s="123"/>
      <c r="J129" s="131">
        <f>BK129</f>
        <v>0</v>
      </c>
      <c r="L129" s="120"/>
      <c r="M129" s="125"/>
      <c r="P129" s="126">
        <f>SUM(P130:P152)</f>
        <v>0</v>
      </c>
      <c r="R129" s="126">
        <f>SUM(R130:R152)</f>
        <v>18</v>
      </c>
      <c r="T129" s="127">
        <f>SUM(T130:T152)</f>
        <v>123.66500000000001</v>
      </c>
      <c r="AR129" s="121" t="s">
        <v>77</v>
      </c>
      <c r="AT129" s="128" t="s">
        <v>71</v>
      </c>
      <c r="AU129" s="128" t="s">
        <v>77</v>
      </c>
      <c r="AY129" s="121" t="s">
        <v>121</v>
      </c>
      <c r="BK129" s="129">
        <f>SUM(BK130:BK152)</f>
        <v>0</v>
      </c>
    </row>
    <row r="130" spans="2:65" s="1" customFormat="1" ht="24.2" customHeight="1" x14ac:dyDescent="0.2">
      <c r="B130" s="31"/>
      <c r="C130" s="132" t="s">
        <v>77</v>
      </c>
      <c r="D130" s="132" t="s">
        <v>123</v>
      </c>
      <c r="E130" s="133" t="s">
        <v>130</v>
      </c>
      <c r="F130" s="134" t="s">
        <v>131</v>
      </c>
      <c r="G130" s="135" t="s">
        <v>126</v>
      </c>
      <c r="H130" s="136">
        <v>9</v>
      </c>
      <c r="I130" s="137"/>
      <c r="J130" s="138">
        <f>ROUND(I130*H130,2)</f>
        <v>0</v>
      </c>
      <c r="K130" s="139"/>
      <c r="L130" s="31"/>
      <c r="M130" s="140" t="s">
        <v>1</v>
      </c>
      <c r="N130" s="141" t="s">
        <v>37</v>
      </c>
      <c r="P130" s="142">
        <f>O130*H130</f>
        <v>0</v>
      </c>
      <c r="Q130" s="142">
        <v>0</v>
      </c>
      <c r="R130" s="142">
        <f>Q130*H130</f>
        <v>0</v>
      </c>
      <c r="S130" s="142">
        <v>0.44</v>
      </c>
      <c r="T130" s="143">
        <f>S130*H130</f>
        <v>3.96</v>
      </c>
      <c r="AR130" s="144" t="s">
        <v>87</v>
      </c>
      <c r="AT130" s="144" t="s">
        <v>123</v>
      </c>
      <c r="AU130" s="144" t="s">
        <v>81</v>
      </c>
      <c r="AY130" s="16" t="s">
        <v>121</v>
      </c>
      <c r="BE130" s="145">
        <f>IF(N130="základní",J130,0)</f>
        <v>0</v>
      </c>
      <c r="BF130" s="145">
        <f>IF(N130="snížená",J130,0)</f>
        <v>0</v>
      </c>
      <c r="BG130" s="145">
        <f>IF(N130="zákl. přenesená",J130,0)</f>
        <v>0</v>
      </c>
      <c r="BH130" s="145">
        <f>IF(N130="sníž. přenesená",J130,0)</f>
        <v>0</v>
      </c>
      <c r="BI130" s="145">
        <f>IF(N130="nulová",J130,0)</f>
        <v>0</v>
      </c>
      <c r="BJ130" s="16" t="s">
        <v>77</v>
      </c>
      <c r="BK130" s="145">
        <f>ROUND(I130*H130,2)</f>
        <v>0</v>
      </c>
      <c r="BL130" s="16" t="s">
        <v>87</v>
      </c>
      <c r="BM130" s="144" t="s">
        <v>498</v>
      </c>
    </row>
    <row r="131" spans="2:65" s="12" customFormat="1" x14ac:dyDescent="0.2">
      <c r="B131" s="146"/>
      <c r="D131" s="147" t="s">
        <v>128</v>
      </c>
      <c r="E131" s="148" t="s">
        <v>1</v>
      </c>
      <c r="F131" s="149" t="s">
        <v>499</v>
      </c>
      <c r="H131" s="150">
        <v>9</v>
      </c>
      <c r="I131" s="151"/>
      <c r="L131" s="146"/>
      <c r="M131" s="152"/>
      <c r="T131" s="153"/>
      <c r="AT131" s="148" t="s">
        <v>128</v>
      </c>
      <c r="AU131" s="148" t="s">
        <v>81</v>
      </c>
      <c r="AV131" s="12" t="s">
        <v>81</v>
      </c>
      <c r="AW131" s="12" t="s">
        <v>29</v>
      </c>
      <c r="AX131" s="12" t="s">
        <v>77</v>
      </c>
      <c r="AY131" s="148" t="s">
        <v>121</v>
      </c>
    </row>
    <row r="132" spans="2:65" s="1" customFormat="1" ht="24.2" customHeight="1" x14ac:dyDescent="0.2">
      <c r="B132" s="31"/>
      <c r="C132" s="132" t="s">
        <v>84</v>
      </c>
      <c r="D132" s="132" t="s">
        <v>123</v>
      </c>
      <c r="E132" s="133" t="s">
        <v>346</v>
      </c>
      <c r="F132" s="134" t="s">
        <v>347</v>
      </c>
      <c r="G132" s="135" t="s">
        <v>126</v>
      </c>
      <c r="H132" s="136">
        <v>147</v>
      </c>
      <c r="I132" s="137"/>
      <c r="J132" s="138">
        <f>ROUND(I132*H132,2)</f>
        <v>0</v>
      </c>
      <c r="K132" s="139"/>
      <c r="L132" s="31"/>
      <c r="M132" s="140" t="s">
        <v>1</v>
      </c>
      <c r="N132" s="141" t="s">
        <v>37</v>
      </c>
      <c r="P132" s="142">
        <f>O132*H132</f>
        <v>0</v>
      </c>
      <c r="Q132" s="142">
        <v>0</v>
      </c>
      <c r="R132" s="142">
        <f>Q132*H132</f>
        <v>0</v>
      </c>
      <c r="S132" s="142">
        <v>0.44</v>
      </c>
      <c r="T132" s="143">
        <f>S132*H132</f>
        <v>64.680000000000007</v>
      </c>
      <c r="AR132" s="144" t="s">
        <v>87</v>
      </c>
      <c r="AT132" s="144" t="s">
        <v>123</v>
      </c>
      <c r="AU132" s="144" t="s">
        <v>81</v>
      </c>
      <c r="AY132" s="16" t="s">
        <v>121</v>
      </c>
      <c r="BE132" s="145">
        <f>IF(N132="základní",J132,0)</f>
        <v>0</v>
      </c>
      <c r="BF132" s="145">
        <f>IF(N132="snížená",J132,0)</f>
        <v>0</v>
      </c>
      <c r="BG132" s="145">
        <f>IF(N132="zákl. přenesená",J132,0)</f>
        <v>0</v>
      </c>
      <c r="BH132" s="145">
        <f>IF(N132="sníž. přenesená",J132,0)</f>
        <v>0</v>
      </c>
      <c r="BI132" s="145">
        <f>IF(N132="nulová",J132,0)</f>
        <v>0</v>
      </c>
      <c r="BJ132" s="16" t="s">
        <v>77</v>
      </c>
      <c r="BK132" s="145">
        <f>ROUND(I132*H132,2)</f>
        <v>0</v>
      </c>
      <c r="BL132" s="16" t="s">
        <v>87</v>
      </c>
      <c r="BM132" s="144" t="s">
        <v>500</v>
      </c>
    </row>
    <row r="133" spans="2:65" s="12" customFormat="1" x14ac:dyDescent="0.2">
      <c r="B133" s="146"/>
      <c r="D133" s="147" t="s">
        <v>128</v>
      </c>
      <c r="E133" s="148" t="s">
        <v>1</v>
      </c>
      <c r="F133" s="149" t="s">
        <v>501</v>
      </c>
      <c r="H133" s="150">
        <v>156</v>
      </c>
      <c r="I133" s="151"/>
      <c r="L133" s="146"/>
      <c r="M133" s="152"/>
      <c r="T133" s="153"/>
      <c r="AT133" s="148" t="s">
        <v>128</v>
      </c>
      <c r="AU133" s="148" t="s">
        <v>81</v>
      </c>
      <c r="AV133" s="12" t="s">
        <v>81</v>
      </c>
      <c r="AW133" s="12" t="s">
        <v>29</v>
      </c>
      <c r="AX133" s="12" t="s">
        <v>72</v>
      </c>
      <c r="AY133" s="148" t="s">
        <v>121</v>
      </c>
    </row>
    <row r="134" spans="2:65" s="12" customFormat="1" x14ac:dyDescent="0.2">
      <c r="B134" s="146"/>
      <c r="D134" s="147" t="s">
        <v>128</v>
      </c>
      <c r="E134" s="148" t="s">
        <v>1</v>
      </c>
      <c r="F134" s="149" t="s">
        <v>502</v>
      </c>
      <c r="H134" s="150">
        <v>-9</v>
      </c>
      <c r="I134" s="151"/>
      <c r="L134" s="146"/>
      <c r="M134" s="152"/>
      <c r="T134" s="153"/>
      <c r="AT134" s="148" t="s">
        <v>128</v>
      </c>
      <c r="AU134" s="148" t="s">
        <v>81</v>
      </c>
      <c r="AV134" s="12" t="s">
        <v>81</v>
      </c>
      <c r="AW134" s="12" t="s">
        <v>29</v>
      </c>
      <c r="AX134" s="12" t="s">
        <v>72</v>
      </c>
      <c r="AY134" s="148" t="s">
        <v>121</v>
      </c>
    </row>
    <row r="135" spans="2:65" s="13" customFormat="1" x14ac:dyDescent="0.2">
      <c r="B135" s="154"/>
      <c r="D135" s="147" t="s">
        <v>128</v>
      </c>
      <c r="E135" s="155" t="s">
        <v>1</v>
      </c>
      <c r="F135" s="156" t="s">
        <v>143</v>
      </c>
      <c r="H135" s="157">
        <v>147</v>
      </c>
      <c r="I135" s="158"/>
      <c r="L135" s="154"/>
      <c r="M135" s="159"/>
      <c r="T135" s="160"/>
      <c r="AT135" s="155" t="s">
        <v>128</v>
      </c>
      <c r="AU135" s="155" t="s">
        <v>81</v>
      </c>
      <c r="AV135" s="13" t="s">
        <v>87</v>
      </c>
      <c r="AW135" s="13" t="s">
        <v>29</v>
      </c>
      <c r="AX135" s="13" t="s">
        <v>77</v>
      </c>
      <c r="AY135" s="155" t="s">
        <v>121</v>
      </c>
    </row>
    <row r="136" spans="2:65" s="1" customFormat="1" ht="24.2" customHeight="1" x14ac:dyDescent="0.2">
      <c r="B136" s="31"/>
      <c r="C136" s="132" t="s">
        <v>87</v>
      </c>
      <c r="D136" s="132" t="s">
        <v>123</v>
      </c>
      <c r="E136" s="133" t="s">
        <v>145</v>
      </c>
      <c r="F136" s="134" t="s">
        <v>503</v>
      </c>
      <c r="G136" s="135" t="s">
        <v>126</v>
      </c>
      <c r="H136" s="136">
        <v>156</v>
      </c>
      <c r="I136" s="137"/>
      <c r="J136" s="138">
        <f>ROUND(I136*H136,2)</f>
        <v>0</v>
      </c>
      <c r="K136" s="139"/>
      <c r="L136" s="31"/>
      <c r="M136" s="140" t="s">
        <v>1</v>
      </c>
      <c r="N136" s="141" t="s">
        <v>37</v>
      </c>
      <c r="P136" s="142">
        <f>O136*H136</f>
        <v>0</v>
      </c>
      <c r="Q136" s="142">
        <v>0</v>
      </c>
      <c r="R136" s="142">
        <f>Q136*H136</f>
        <v>0</v>
      </c>
      <c r="S136" s="142">
        <v>0.22</v>
      </c>
      <c r="T136" s="143">
        <f>S136*H136</f>
        <v>34.32</v>
      </c>
      <c r="AR136" s="144" t="s">
        <v>87</v>
      </c>
      <c r="AT136" s="144" t="s">
        <v>123</v>
      </c>
      <c r="AU136" s="144" t="s">
        <v>81</v>
      </c>
      <c r="AY136" s="16" t="s">
        <v>121</v>
      </c>
      <c r="BE136" s="145">
        <f>IF(N136="základní",J136,0)</f>
        <v>0</v>
      </c>
      <c r="BF136" s="145">
        <f>IF(N136="snížená",J136,0)</f>
        <v>0</v>
      </c>
      <c r="BG136" s="145">
        <f>IF(N136="zákl. přenesená",J136,0)</f>
        <v>0</v>
      </c>
      <c r="BH136" s="145">
        <f>IF(N136="sníž. přenesená",J136,0)</f>
        <v>0</v>
      </c>
      <c r="BI136" s="145">
        <f>IF(N136="nulová",J136,0)</f>
        <v>0</v>
      </c>
      <c r="BJ136" s="16" t="s">
        <v>77</v>
      </c>
      <c r="BK136" s="145">
        <f>ROUND(I136*H136,2)</f>
        <v>0</v>
      </c>
      <c r="BL136" s="16" t="s">
        <v>87</v>
      </c>
      <c r="BM136" s="144" t="s">
        <v>504</v>
      </c>
    </row>
    <row r="137" spans="2:65" s="1" customFormat="1" ht="16.5" customHeight="1" x14ac:dyDescent="0.2">
      <c r="B137" s="31"/>
      <c r="C137" s="132" t="s">
        <v>144</v>
      </c>
      <c r="D137" s="132" t="s">
        <v>123</v>
      </c>
      <c r="E137" s="133" t="s">
        <v>150</v>
      </c>
      <c r="F137" s="134" t="s">
        <v>151</v>
      </c>
      <c r="G137" s="135" t="s">
        <v>152</v>
      </c>
      <c r="H137" s="136">
        <v>101</v>
      </c>
      <c r="I137" s="137"/>
      <c r="J137" s="138">
        <f>ROUND(I137*H137,2)</f>
        <v>0</v>
      </c>
      <c r="K137" s="139"/>
      <c r="L137" s="31"/>
      <c r="M137" s="140" t="s">
        <v>1</v>
      </c>
      <c r="N137" s="141" t="s">
        <v>37</v>
      </c>
      <c r="P137" s="142">
        <f>O137*H137</f>
        <v>0</v>
      </c>
      <c r="Q137" s="142">
        <v>0</v>
      </c>
      <c r="R137" s="142">
        <f>Q137*H137</f>
        <v>0</v>
      </c>
      <c r="S137" s="142">
        <v>0.20499999999999999</v>
      </c>
      <c r="T137" s="143">
        <f>S137*H137</f>
        <v>20.704999999999998</v>
      </c>
      <c r="AR137" s="144" t="s">
        <v>87</v>
      </c>
      <c r="AT137" s="144" t="s">
        <v>123</v>
      </c>
      <c r="AU137" s="144" t="s">
        <v>81</v>
      </c>
      <c r="AY137" s="16" t="s">
        <v>121</v>
      </c>
      <c r="BE137" s="145">
        <f>IF(N137="základní",J137,0)</f>
        <v>0</v>
      </c>
      <c r="BF137" s="145">
        <f>IF(N137="snížená",J137,0)</f>
        <v>0</v>
      </c>
      <c r="BG137" s="145">
        <f>IF(N137="zákl. přenesená",J137,0)</f>
        <v>0</v>
      </c>
      <c r="BH137" s="145">
        <f>IF(N137="sníž. přenesená",J137,0)</f>
        <v>0</v>
      </c>
      <c r="BI137" s="145">
        <f>IF(N137="nulová",J137,0)</f>
        <v>0</v>
      </c>
      <c r="BJ137" s="16" t="s">
        <v>77</v>
      </c>
      <c r="BK137" s="145">
        <f>ROUND(I137*H137,2)</f>
        <v>0</v>
      </c>
      <c r="BL137" s="16" t="s">
        <v>87</v>
      </c>
      <c r="BM137" s="144" t="s">
        <v>505</v>
      </c>
    </row>
    <row r="138" spans="2:65" s="12" customFormat="1" x14ac:dyDescent="0.2">
      <c r="B138" s="146"/>
      <c r="D138" s="147" t="s">
        <v>128</v>
      </c>
      <c r="E138" s="148" t="s">
        <v>1</v>
      </c>
      <c r="F138" s="149" t="s">
        <v>506</v>
      </c>
      <c r="H138" s="150">
        <v>101</v>
      </c>
      <c r="I138" s="151"/>
      <c r="L138" s="146"/>
      <c r="M138" s="152"/>
      <c r="T138" s="153"/>
      <c r="AT138" s="148" t="s">
        <v>128</v>
      </c>
      <c r="AU138" s="148" t="s">
        <v>81</v>
      </c>
      <c r="AV138" s="12" t="s">
        <v>81</v>
      </c>
      <c r="AW138" s="12" t="s">
        <v>29</v>
      </c>
      <c r="AX138" s="12" t="s">
        <v>77</v>
      </c>
      <c r="AY138" s="148" t="s">
        <v>121</v>
      </c>
    </row>
    <row r="139" spans="2:65" s="1" customFormat="1" ht="24.2" customHeight="1" x14ac:dyDescent="0.2">
      <c r="B139" s="31"/>
      <c r="C139" s="132" t="s">
        <v>149</v>
      </c>
      <c r="D139" s="132" t="s">
        <v>123</v>
      </c>
      <c r="E139" s="133" t="s">
        <v>156</v>
      </c>
      <c r="F139" s="134" t="s">
        <v>157</v>
      </c>
      <c r="G139" s="135" t="s">
        <v>158</v>
      </c>
      <c r="H139" s="136">
        <v>7.0350000000000001</v>
      </c>
      <c r="I139" s="137"/>
      <c r="J139" s="138">
        <f>ROUND(I139*H139,2)</f>
        <v>0</v>
      </c>
      <c r="K139" s="139"/>
      <c r="L139" s="31"/>
      <c r="M139" s="140" t="s">
        <v>1</v>
      </c>
      <c r="N139" s="141" t="s">
        <v>37</v>
      </c>
      <c r="P139" s="142">
        <f>O139*H139</f>
        <v>0</v>
      </c>
      <c r="Q139" s="142">
        <v>0</v>
      </c>
      <c r="R139" s="142">
        <f>Q139*H139</f>
        <v>0</v>
      </c>
      <c r="S139" s="142">
        <v>0</v>
      </c>
      <c r="T139" s="143">
        <f>S139*H139</f>
        <v>0</v>
      </c>
      <c r="AR139" s="144" t="s">
        <v>87</v>
      </c>
      <c r="AT139" s="144" t="s">
        <v>123</v>
      </c>
      <c r="AU139" s="144" t="s">
        <v>81</v>
      </c>
      <c r="AY139" s="16" t="s">
        <v>121</v>
      </c>
      <c r="BE139" s="145">
        <f>IF(N139="základní",J139,0)</f>
        <v>0</v>
      </c>
      <c r="BF139" s="145">
        <f>IF(N139="snížená",J139,0)</f>
        <v>0</v>
      </c>
      <c r="BG139" s="145">
        <f>IF(N139="zákl. přenesená",J139,0)</f>
        <v>0</v>
      </c>
      <c r="BH139" s="145">
        <f>IF(N139="sníž. přenesená",J139,0)</f>
        <v>0</v>
      </c>
      <c r="BI139" s="145">
        <f>IF(N139="nulová",J139,0)</f>
        <v>0</v>
      </c>
      <c r="BJ139" s="16" t="s">
        <v>77</v>
      </c>
      <c r="BK139" s="145">
        <f>ROUND(I139*H139,2)</f>
        <v>0</v>
      </c>
      <c r="BL139" s="16" t="s">
        <v>87</v>
      </c>
      <c r="BM139" s="144" t="s">
        <v>507</v>
      </c>
    </row>
    <row r="140" spans="2:65" s="12" customFormat="1" x14ac:dyDescent="0.2">
      <c r="B140" s="146"/>
      <c r="D140" s="147" t="s">
        <v>128</v>
      </c>
      <c r="E140" s="148" t="s">
        <v>1</v>
      </c>
      <c r="F140" s="149" t="s">
        <v>508</v>
      </c>
      <c r="H140" s="150">
        <v>6.06</v>
      </c>
      <c r="I140" s="151"/>
      <c r="L140" s="146"/>
      <c r="M140" s="152"/>
      <c r="T140" s="153"/>
      <c r="AT140" s="148" t="s">
        <v>128</v>
      </c>
      <c r="AU140" s="148" t="s">
        <v>81</v>
      </c>
      <c r="AV140" s="12" t="s">
        <v>81</v>
      </c>
      <c r="AW140" s="12" t="s">
        <v>29</v>
      </c>
      <c r="AX140" s="12" t="s">
        <v>72</v>
      </c>
      <c r="AY140" s="148" t="s">
        <v>121</v>
      </c>
    </row>
    <row r="141" spans="2:65" s="12" customFormat="1" x14ac:dyDescent="0.2">
      <c r="B141" s="146"/>
      <c r="D141" s="147" t="s">
        <v>128</v>
      </c>
      <c r="E141" s="148" t="s">
        <v>1</v>
      </c>
      <c r="F141" s="149" t="s">
        <v>509</v>
      </c>
      <c r="H141" s="150">
        <v>0.97499999999999998</v>
      </c>
      <c r="I141" s="151"/>
      <c r="L141" s="146"/>
      <c r="M141" s="152"/>
      <c r="T141" s="153"/>
      <c r="AT141" s="148" t="s">
        <v>128</v>
      </c>
      <c r="AU141" s="148" t="s">
        <v>81</v>
      </c>
      <c r="AV141" s="12" t="s">
        <v>81</v>
      </c>
      <c r="AW141" s="12" t="s">
        <v>29</v>
      </c>
      <c r="AX141" s="12" t="s">
        <v>72</v>
      </c>
      <c r="AY141" s="148" t="s">
        <v>121</v>
      </c>
    </row>
    <row r="142" spans="2:65" s="13" customFormat="1" x14ac:dyDescent="0.2">
      <c r="B142" s="154"/>
      <c r="D142" s="147" t="s">
        <v>128</v>
      </c>
      <c r="E142" s="155" t="s">
        <v>1</v>
      </c>
      <c r="F142" s="156" t="s">
        <v>143</v>
      </c>
      <c r="H142" s="157">
        <v>7.0349999999999993</v>
      </c>
      <c r="I142" s="158"/>
      <c r="L142" s="154"/>
      <c r="M142" s="159"/>
      <c r="T142" s="160"/>
      <c r="AT142" s="155" t="s">
        <v>128</v>
      </c>
      <c r="AU142" s="155" t="s">
        <v>81</v>
      </c>
      <c r="AV142" s="13" t="s">
        <v>87</v>
      </c>
      <c r="AW142" s="13" t="s">
        <v>29</v>
      </c>
      <c r="AX142" s="13" t="s">
        <v>77</v>
      </c>
      <c r="AY142" s="155" t="s">
        <v>121</v>
      </c>
    </row>
    <row r="143" spans="2:65" s="1" customFormat="1" ht="37.9" customHeight="1" x14ac:dyDescent="0.2">
      <c r="B143" s="31"/>
      <c r="C143" s="132" t="s">
        <v>155</v>
      </c>
      <c r="D143" s="132" t="s">
        <v>123</v>
      </c>
      <c r="E143" s="133" t="s">
        <v>357</v>
      </c>
      <c r="F143" s="134" t="s">
        <v>358</v>
      </c>
      <c r="G143" s="135" t="s">
        <v>158</v>
      </c>
      <c r="H143" s="136">
        <v>7.0350000000000001</v>
      </c>
      <c r="I143" s="137"/>
      <c r="J143" s="138">
        <f>ROUND(I143*H143,2)</f>
        <v>0</v>
      </c>
      <c r="K143" s="139"/>
      <c r="L143" s="31"/>
      <c r="M143" s="140" t="s">
        <v>1</v>
      </c>
      <c r="N143" s="141" t="s">
        <v>37</v>
      </c>
      <c r="P143" s="142">
        <f>O143*H143</f>
        <v>0</v>
      </c>
      <c r="Q143" s="142">
        <v>0</v>
      </c>
      <c r="R143" s="142">
        <f>Q143*H143</f>
        <v>0</v>
      </c>
      <c r="S143" s="142">
        <v>0</v>
      </c>
      <c r="T143" s="143">
        <f>S143*H143</f>
        <v>0</v>
      </c>
      <c r="AR143" s="144" t="s">
        <v>87</v>
      </c>
      <c r="AT143" s="144" t="s">
        <v>123</v>
      </c>
      <c r="AU143" s="144" t="s">
        <v>81</v>
      </c>
      <c r="AY143" s="16" t="s">
        <v>121</v>
      </c>
      <c r="BE143" s="145">
        <f>IF(N143="základní",J143,0)</f>
        <v>0</v>
      </c>
      <c r="BF143" s="145">
        <f>IF(N143="snížená",J143,0)</f>
        <v>0</v>
      </c>
      <c r="BG143" s="145">
        <f>IF(N143="zákl. přenesená",J143,0)</f>
        <v>0</v>
      </c>
      <c r="BH143" s="145">
        <f>IF(N143="sníž. přenesená",J143,0)</f>
        <v>0</v>
      </c>
      <c r="BI143" s="145">
        <f>IF(N143="nulová",J143,0)</f>
        <v>0</v>
      </c>
      <c r="BJ143" s="16" t="s">
        <v>77</v>
      </c>
      <c r="BK143" s="145">
        <f>ROUND(I143*H143,2)</f>
        <v>0</v>
      </c>
      <c r="BL143" s="16" t="s">
        <v>87</v>
      </c>
      <c r="BM143" s="144" t="s">
        <v>510</v>
      </c>
    </row>
    <row r="144" spans="2:65" s="1" customFormat="1" ht="16.5" customHeight="1" x14ac:dyDescent="0.2">
      <c r="B144" s="31"/>
      <c r="C144" s="132" t="s">
        <v>161</v>
      </c>
      <c r="D144" s="132" t="s">
        <v>123</v>
      </c>
      <c r="E144" s="133" t="s">
        <v>166</v>
      </c>
      <c r="F144" s="134" t="s">
        <v>167</v>
      </c>
      <c r="G144" s="135" t="s">
        <v>158</v>
      </c>
      <c r="H144" s="136">
        <v>7.0350000000000001</v>
      </c>
      <c r="I144" s="137"/>
      <c r="J144" s="138">
        <f>ROUND(I144*H144,2)</f>
        <v>0</v>
      </c>
      <c r="K144" s="139"/>
      <c r="L144" s="31"/>
      <c r="M144" s="140" t="s">
        <v>1</v>
      </c>
      <c r="N144" s="141" t="s">
        <v>37</v>
      </c>
      <c r="P144" s="142">
        <f>O144*H144</f>
        <v>0</v>
      </c>
      <c r="Q144" s="142">
        <v>0</v>
      </c>
      <c r="R144" s="142">
        <f>Q144*H144</f>
        <v>0</v>
      </c>
      <c r="S144" s="142">
        <v>0</v>
      </c>
      <c r="T144" s="143">
        <f>S144*H144</f>
        <v>0</v>
      </c>
      <c r="AR144" s="144" t="s">
        <v>87</v>
      </c>
      <c r="AT144" s="144" t="s">
        <v>123</v>
      </c>
      <c r="AU144" s="144" t="s">
        <v>81</v>
      </c>
      <c r="AY144" s="16" t="s">
        <v>121</v>
      </c>
      <c r="BE144" s="145">
        <f>IF(N144="základní",J144,0)</f>
        <v>0</v>
      </c>
      <c r="BF144" s="145">
        <f>IF(N144="snížená",J144,0)</f>
        <v>0</v>
      </c>
      <c r="BG144" s="145">
        <f>IF(N144="zákl. přenesená",J144,0)</f>
        <v>0</v>
      </c>
      <c r="BH144" s="145">
        <f>IF(N144="sníž. přenesená",J144,0)</f>
        <v>0</v>
      </c>
      <c r="BI144" s="145">
        <f>IF(N144="nulová",J144,0)</f>
        <v>0</v>
      </c>
      <c r="BJ144" s="16" t="s">
        <v>77</v>
      </c>
      <c r="BK144" s="145">
        <f>ROUND(I144*H144,2)</f>
        <v>0</v>
      </c>
      <c r="BL144" s="16" t="s">
        <v>87</v>
      </c>
      <c r="BM144" s="144" t="s">
        <v>511</v>
      </c>
    </row>
    <row r="145" spans="2:65" s="1" customFormat="1" ht="24.2" customHeight="1" x14ac:dyDescent="0.2">
      <c r="B145" s="31"/>
      <c r="C145" s="132" t="s">
        <v>165</v>
      </c>
      <c r="D145" s="132" t="s">
        <v>123</v>
      </c>
      <c r="E145" s="133" t="s">
        <v>170</v>
      </c>
      <c r="F145" s="134" t="s">
        <v>171</v>
      </c>
      <c r="G145" s="135" t="s">
        <v>126</v>
      </c>
      <c r="H145" s="136">
        <v>187.2</v>
      </c>
      <c r="I145" s="137"/>
      <c r="J145" s="138">
        <f>ROUND(I145*H145,2)</f>
        <v>0</v>
      </c>
      <c r="K145" s="139"/>
      <c r="L145" s="31"/>
      <c r="M145" s="140" t="s">
        <v>1</v>
      </c>
      <c r="N145" s="141" t="s">
        <v>37</v>
      </c>
      <c r="P145" s="142">
        <f>O145*H145</f>
        <v>0</v>
      </c>
      <c r="Q145" s="142">
        <v>0</v>
      </c>
      <c r="R145" s="142">
        <f>Q145*H145</f>
        <v>0</v>
      </c>
      <c r="S145" s="142">
        <v>0</v>
      </c>
      <c r="T145" s="143">
        <f>S145*H145</f>
        <v>0</v>
      </c>
      <c r="AR145" s="144" t="s">
        <v>87</v>
      </c>
      <c r="AT145" s="144" t="s">
        <v>123</v>
      </c>
      <c r="AU145" s="144" t="s">
        <v>81</v>
      </c>
      <c r="AY145" s="16" t="s">
        <v>121</v>
      </c>
      <c r="BE145" s="145">
        <f>IF(N145="základní",J145,0)</f>
        <v>0</v>
      </c>
      <c r="BF145" s="145">
        <f>IF(N145="snížená",J145,0)</f>
        <v>0</v>
      </c>
      <c r="BG145" s="145">
        <f>IF(N145="zákl. přenesená",J145,0)</f>
        <v>0</v>
      </c>
      <c r="BH145" s="145">
        <f>IF(N145="sníž. přenesená",J145,0)</f>
        <v>0</v>
      </c>
      <c r="BI145" s="145">
        <f>IF(N145="nulová",J145,0)</f>
        <v>0</v>
      </c>
      <c r="BJ145" s="16" t="s">
        <v>77</v>
      </c>
      <c r="BK145" s="145">
        <f>ROUND(I145*H145,2)</f>
        <v>0</v>
      </c>
      <c r="BL145" s="16" t="s">
        <v>87</v>
      </c>
      <c r="BM145" s="144" t="s">
        <v>512</v>
      </c>
    </row>
    <row r="146" spans="2:65" s="12" customFormat="1" x14ac:dyDescent="0.2">
      <c r="B146" s="146"/>
      <c r="D146" s="147" t="s">
        <v>128</v>
      </c>
      <c r="E146" s="148" t="s">
        <v>1</v>
      </c>
      <c r="F146" s="149" t="s">
        <v>513</v>
      </c>
      <c r="H146" s="150">
        <v>187.2</v>
      </c>
      <c r="I146" s="151"/>
      <c r="L146" s="146"/>
      <c r="M146" s="152"/>
      <c r="T146" s="153"/>
      <c r="AT146" s="148" t="s">
        <v>128</v>
      </c>
      <c r="AU146" s="148" t="s">
        <v>81</v>
      </c>
      <c r="AV146" s="12" t="s">
        <v>81</v>
      </c>
      <c r="AW146" s="12" t="s">
        <v>29</v>
      </c>
      <c r="AX146" s="12" t="s">
        <v>77</v>
      </c>
      <c r="AY146" s="148" t="s">
        <v>121</v>
      </c>
    </row>
    <row r="147" spans="2:65" s="1" customFormat="1" ht="24.2" customHeight="1" x14ac:dyDescent="0.2">
      <c r="B147" s="31"/>
      <c r="C147" s="132" t="s">
        <v>169</v>
      </c>
      <c r="D147" s="132" t="s">
        <v>123</v>
      </c>
      <c r="E147" s="133" t="s">
        <v>175</v>
      </c>
      <c r="F147" s="134" t="s">
        <v>176</v>
      </c>
      <c r="G147" s="135" t="s">
        <v>126</v>
      </c>
      <c r="H147" s="136">
        <v>10</v>
      </c>
      <c r="I147" s="137"/>
      <c r="J147" s="138">
        <f>ROUND(I147*H147,2)</f>
        <v>0</v>
      </c>
      <c r="K147" s="139"/>
      <c r="L147" s="31"/>
      <c r="M147" s="140" t="s">
        <v>1</v>
      </c>
      <c r="N147" s="141" t="s">
        <v>37</v>
      </c>
      <c r="P147" s="142">
        <f>O147*H147</f>
        <v>0</v>
      </c>
      <c r="Q147" s="142">
        <v>0</v>
      </c>
      <c r="R147" s="142">
        <f>Q147*H147</f>
        <v>0</v>
      </c>
      <c r="S147" s="142">
        <v>0</v>
      </c>
      <c r="T147" s="143">
        <f>S147*H147</f>
        <v>0</v>
      </c>
      <c r="AR147" s="144" t="s">
        <v>87</v>
      </c>
      <c r="AT147" s="144" t="s">
        <v>123</v>
      </c>
      <c r="AU147" s="144" t="s">
        <v>81</v>
      </c>
      <c r="AY147" s="16" t="s">
        <v>121</v>
      </c>
      <c r="BE147" s="145">
        <f>IF(N147="základní",J147,0)</f>
        <v>0</v>
      </c>
      <c r="BF147" s="145">
        <f>IF(N147="snížená",J147,0)</f>
        <v>0</v>
      </c>
      <c r="BG147" s="145">
        <f>IF(N147="zákl. přenesená",J147,0)</f>
        <v>0</v>
      </c>
      <c r="BH147" s="145">
        <f>IF(N147="sníž. přenesená",J147,0)</f>
        <v>0</v>
      </c>
      <c r="BI147" s="145">
        <f>IF(N147="nulová",J147,0)</f>
        <v>0</v>
      </c>
      <c r="BJ147" s="16" t="s">
        <v>77</v>
      </c>
      <c r="BK147" s="145">
        <f>ROUND(I147*H147,2)</f>
        <v>0</v>
      </c>
      <c r="BL147" s="16" t="s">
        <v>87</v>
      </c>
      <c r="BM147" s="144" t="s">
        <v>514</v>
      </c>
    </row>
    <row r="148" spans="2:65" s="12" customFormat="1" x14ac:dyDescent="0.2">
      <c r="B148" s="146"/>
      <c r="D148" s="147" t="s">
        <v>128</v>
      </c>
      <c r="E148" s="148" t="s">
        <v>1</v>
      </c>
      <c r="F148" s="149" t="s">
        <v>515</v>
      </c>
      <c r="H148" s="150">
        <v>10</v>
      </c>
      <c r="I148" s="151"/>
      <c r="L148" s="146"/>
      <c r="M148" s="152"/>
      <c r="T148" s="153"/>
      <c r="AT148" s="148" t="s">
        <v>128</v>
      </c>
      <c r="AU148" s="148" t="s">
        <v>81</v>
      </c>
      <c r="AV148" s="12" t="s">
        <v>81</v>
      </c>
      <c r="AW148" s="12" t="s">
        <v>29</v>
      </c>
      <c r="AX148" s="12" t="s">
        <v>77</v>
      </c>
      <c r="AY148" s="148" t="s">
        <v>121</v>
      </c>
    </row>
    <row r="149" spans="2:65" s="1" customFormat="1" ht="24.2" customHeight="1" x14ac:dyDescent="0.2">
      <c r="B149" s="31"/>
      <c r="C149" s="132" t="s">
        <v>174</v>
      </c>
      <c r="D149" s="132" t="s">
        <v>123</v>
      </c>
      <c r="E149" s="133" t="s">
        <v>180</v>
      </c>
      <c r="F149" s="134" t="s">
        <v>181</v>
      </c>
      <c r="G149" s="135" t="s">
        <v>126</v>
      </c>
      <c r="H149" s="136">
        <v>90</v>
      </c>
      <c r="I149" s="137"/>
      <c r="J149" s="138">
        <f>ROUND(I149*H149,2)</f>
        <v>0</v>
      </c>
      <c r="K149" s="139"/>
      <c r="L149" s="31"/>
      <c r="M149" s="140" t="s">
        <v>1</v>
      </c>
      <c r="N149" s="141" t="s">
        <v>37</v>
      </c>
      <c r="P149" s="142">
        <f>O149*H149</f>
        <v>0</v>
      </c>
      <c r="Q149" s="142">
        <v>0</v>
      </c>
      <c r="R149" s="142">
        <f>Q149*H149</f>
        <v>0</v>
      </c>
      <c r="S149" s="142">
        <v>0</v>
      </c>
      <c r="T149" s="143">
        <f>S149*H149</f>
        <v>0</v>
      </c>
      <c r="AR149" s="144" t="s">
        <v>87</v>
      </c>
      <c r="AT149" s="144" t="s">
        <v>123</v>
      </c>
      <c r="AU149" s="144" t="s">
        <v>81</v>
      </c>
      <c r="AY149" s="16" t="s">
        <v>121</v>
      </c>
      <c r="BE149" s="145">
        <f>IF(N149="základní",J149,0)</f>
        <v>0</v>
      </c>
      <c r="BF149" s="145">
        <f>IF(N149="snížená",J149,0)</f>
        <v>0</v>
      </c>
      <c r="BG149" s="145">
        <f>IF(N149="zákl. přenesená",J149,0)</f>
        <v>0</v>
      </c>
      <c r="BH149" s="145">
        <f>IF(N149="sníž. přenesená",J149,0)</f>
        <v>0</v>
      </c>
      <c r="BI149" s="145">
        <f>IF(N149="nulová",J149,0)</f>
        <v>0</v>
      </c>
      <c r="BJ149" s="16" t="s">
        <v>77</v>
      </c>
      <c r="BK149" s="145">
        <f>ROUND(I149*H149,2)</f>
        <v>0</v>
      </c>
      <c r="BL149" s="16" t="s">
        <v>87</v>
      </c>
      <c r="BM149" s="144" t="s">
        <v>516</v>
      </c>
    </row>
    <row r="150" spans="2:65" s="12" customFormat="1" x14ac:dyDescent="0.2">
      <c r="B150" s="146"/>
      <c r="D150" s="147" t="s">
        <v>128</v>
      </c>
      <c r="E150" s="148" t="s">
        <v>1</v>
      </c>
      <c r="F150" s="149" t="s">
        <v>517</v>
      </c>
      <c r="H150" s="150">
        <v>90</v>
      </c>
      <c r="I150" s="151"/>
      <c r="L150" s="146"/>
      <c r="M150" s="152"/>
      <c r="T150" s="153"/>
      <c r="AT150" s="148" t="s">
        <v>128</v>
      </c>
      <c r="AU150" s="148" t="s">
        <v>81</v>
      </c>
      <c r="AV150" s="12" t="s">
        <v>81</v>
      </c>
      <c r="AW150" s="12" t="s">
        <v>29</v>
      </c>
      <c r="AX150" s="12" t="s">
        <v>77</v>
      </c>
      <c r="AY150" s="148" t="s">
        <v>121</v>
      </c>
    </row>
    <row r="151" spans="2:65" s="1" customFormat="1" ht="16.5" customHeight="1" x14ac:dyDescent="0.2">
      <c r="B151" s="31"/>
      <c r="C151" s="161" t="s">
        <v>179</v>
      </c>
      <c r="D151" s="161" t="s">
        <v>185</v>
      </c>
      <c r="E151" s="162" t="s">
        <v>186</v>
      </c>
      <c r="F151" s="163" t="s">
        <v>187</v>
      </c>
      <c r="G151" s="164" t="s">
        <v>188</v>
      </c>
      <c r="H151" s="165">
        <v>18</v>
      </c>
      <c r="I151" s="166"/>
      <c r="J151" s="167">
        <f>ROUND(I151*H151,2)</f>
        <v>0</v>
      </c>
      <c r="K151" s="168"/>
      <c r="L151" s="169"/>
      <c r="M151" s="170" t="s">
        <v>1</v>
      </c>
      <c r="N151" s="171" t="s">
        <v>37</v>
      </c>
      <c r="P151" s="142">
        <f>O151*H151</f>
        <v>0</v>
      </c>
      <c r="Q151" s="142">
        <v>1</v>
      </c>
      <c r="R151" s="142">
        <f>Q151*H151</f>
        <v>18</v>
      </c>
      <c r="S151" s="142">
        <v>0</v>
      </c>
      <c r="T151" s="143">
        <f>S151*H151</f>
        <v>0</v>
      </c>
      <c r="AR151" s="144" t="s">
        <v>161</v>
      </c>
      <c r="AT151" s="144" t="s">
        <v>185</v>
      </c>
      <c r="AU151" s="144" t="s">
        <v>81</v>
      </c>
      <c r="AY151" s="16" t="s">
        <v>121</v>
      </c>
      <c r="BE151" s="145">
        <f>IF(N151="základní",J151,0)</f>
        <v>0</v>
      </c>
      <c r="BF151" s="145">
        <f>IF(N151="snížená",J151,0)</f>
        <v>0</v>
      </c>
      <c r="BG151" s="145">
        <f>IF(N151="zákl. přenesená",J151,0)</f>
        <v>0</v>
      </c>
      <c r="BH151" s="145">
        <f>IF(N151="sníž. přenesená",J151,0)</f>
        <v>0</v>
      </c>
      <c r="BI151" s="145">
        <f>IF(N151="nulová",J151,0)</f>
        <v>0</v>
      </c>
      <c r="BJ151" s="16" t="s">
        <v>77</v>
      </c>
      <c r="BK151" s="145">
        <f>ROUND(I151*H151,2)</f>
        <v>0</v>
      </c>
      <c r="BL151" s="16" t="s">
        <v>87</v>
      </c>
      <c r="BM151" s="144" t="s">
        <v>518</v>
      </c>
    </row>
    <row r="152" spans="2:65" s="12" customFormat="1" x14ac:dyDescent="0.2">
      <c r="B152" s="146"/>
      <c r="D152" s="147" t="s">
        <v>128</v>
      </c>
      <c r="E152" s="148" t="s">
        <v>1</v>
      </c>
      <c r="F152" s="149" t="s">
        <v>519</v>
      </c>
      <c r="H152" s="150">
        <v>18</v>
      </c>
      <c r="I152" s="151"/>
      <c r="L152" s="146"/>
      <c r="M152" s="152"/>
      <c r="T152" s="153"/>
      <c r="AT152" s="148" t="s">
        <v>128</v>
      </c>
      <c r="AU152" s="148" t="s">
        <v>81</v>
      </c>
      <c r="AV152" s="12" t="s">
        <v>81</v>
      </c>
      <c r="AW152" s="12" t="s">
        <v>29</v>
      </c>
      <c r="AX152" s="12" t="s">
        <v>77</v>
      </c>
      <c r="AY152" s="148" t="s">
        <v>121</v>
      </c>
    </row>
    <row r="153" spans="2:65" s="11" customFormat="1" ht="22.9" customHeight="1" x14ac:dyDescent="0.2">
      <c r="B153" s="120"/>
      <c r="D153" s="121" t="s">
        <v>71</v>
      </c>
      <c r="E153" s="130" t="s">
        <v>84</v>
      </c>
      <c r="F153" s="130" t="s">
        <v>420</v>
      </c>
      <c r="I153" s="123"/>
      <c r="J153" s="131">
        <f>BK153</f>
        <v>0</v>
      </c>
      <c r="L153" s="120"/>
      <c r="M153" s="125"/>
      <c r="P153" s="126">
        <f>SUM(P154:P163)</f>
        <v>0</v>
      </c>
      <c r="R153" s="126">
        <f>SUM(R154:R163)</f>
        <v>0.86987919999999996</v>
      </c>
      <c r="T153" s="127">
        <f>SUM(T154:T163)</f>
        <v>0.5</v>
      </c>
      <c r="AR153" s="121" t="s">
        <v>77</v>
      </c>
      <c r="AT153" s="128" t="s">
        <v>71</v>
      </c>
      <c r="AU153" s="128" t="s">
        <v>77</v>
      </c>
      <c r="AY153" s="121" t="s">
        <v>121</v>
      </c>
      <c r="BK153" s="129">
        <f>SUM(BK154:BK163)</f>
        <v>0</v>
      </c>
    </row>
    <row r="154" spans="2:65" s="1" customFormat="1" ht="24.2" customHeight="1" x14ac:dyDescent="0.2">
      <c r="B154" s="31"/>
      <c r="C154" s="132" t="s">
        <v>294</v>
      </c>
      <c r="D154" s="132" t="s">
        <v>123</v>
      </c>
      <c r="E154" s="133" t="s">
        <v>520</v>
      </c>
      <c r="F154" s="134" t="s">
        <v>521</v>
      </c>
      <c r="G154" s="135" t="s">
        <v>230</v>
      </c>
      <c r="H154" s="136">
        <v>10</v>
      </c>
      <c r="I154" s="137"/>
      <c r="J154" s="138">
        <f>ROUND(I154*H154,2)</f>
        <v>0</v>
      </c>
      <c r="K154" s="139"/>
      <c r="L154" s="31"/>
      <c r="M154" s="140" t="s">
        <v>1</v>
      </c>
      <c r="N154" s="141" t="s">
        <v>37</v>
      </c>
      <c r="P154" s="142">
        <f>O154*H154</f>
        <v>0</v>
      </c>
      <c r="Q154" s="142">
        <v>3.3509999999999998E-2</v>
      </c>
      <c r="R154" s="142">
        <f>Q154*H154</f>
        <v>0.33509999999999995</v>
      </c>
      <c r="S154" s="142">
        <v>0.05</v>
      </c>
      <c r="T154" s="143">
        <f>S154*H154</f>
        <v>0.5</v>
      </c>
      <c r="AR154" s="144" t="s">
        <v>87</v>
      </c>
      <c r="AT154" s="144" t="s">
        <v>123</v>
      </c>
      <c r="AU154" s="144" t="s">
        <v>81</v>
      </c>
      <c r="AY154" s="16" t="s">
        <v>121</v>
      </c>
      <c r="BE154" s="145">
        <f>IF(N154="základní",J154,0)</f>
        <v>0</v>
      </c>
      <c r="BF154" s="145">
        <f>IF(N154="snížená",J154,0)</f>
        <v>0</v>
      </c>
      <c r="BG154" s="145">
        <f>IF(N154="zákl. přenesená",J154,0)</f>
        <v>0</v>
      </c>
      <c r="BH154" s="145">
        <f>IF(N154="sníž. přenesená",J154,0)</f>
        <v>0</v>
      </c>
      <c r="BI154" s="145">
        <f>IF(N154="nulová",J154,0)</f>
        <v>0</v>
      </c>
      <c r="BJ154" s="16" t="s">
        <v>77</v>
      </c>
      <c r="BK154" s="145">
        <f>ROUND(I154*H154,2)</f>
        <v>0</v>
      </c>
      <c r="BL154" s="16" t="s">
        <v>87</v>
      </c>
      <c r="BM154" s="144" t="s">
        <v>522</v>
      </c>
    </row>
    <row r="155" spans="2:65" s="12" customFormat="1" ht="22.5" x14ac:dyDescent="0.2">
      <c r="B155" s="146"/>
      <c r="D155" s="147" t="s">
        <v>128</v>
      </c>
      <c r="E155" s="148" t="s">
        <v>1</v>
      </c>
      <c r="F155" s="149" t="s">
        <v>523</v>
      </c>
      <c r="H155" s="150">
        <v>10</v>
      </c>
      <c r="I155" s="151"/>
      <c r="L155" s="146"/>
      <c r="M155" s="152"/>
      <c r="T155" s="153"/>
      <c r="AT155" s="148" t="s">
        <v>128</v>
      </c>
      <c r="AU155" s="148" t="s">
        <v>81</v>
      </c>
      <c r="AV155" s="12" t="s">
        <v>81</v>
      </c>
      <c r="AW155" s="12" t="s">
        <v>29</v>
      </c>
      <c r="AX155" s="12" t="s">
        <v>77</v>
      </c>
      <c r="AY155" s="148" t="s">
        <v>121</v>
      </c>
    </row>
    <row r="156" spans="2:65" s="1" customFormat="1" ht="24.2" customHeight="1" x14ac:dyDescent="0.2">
      <c r="B156" s="31"/>
      <c r="C156" s="161" t="s">
        <v>298</v>
      </c>
      <c r="D156" s="161" t="s">
        <v>185</v>
      </c>
      <c r="E156" s="162" t="s">
        <v>524</v>
      </c>
      <c r="F156" s="163" t="s">
        <v>525</v>
      </c>
      <c r="G156" s="164" t="s">
        <v>230</v>
      </c>
      <c r="H156" s="165">
        <v>10</v>
      </c>
      <c r="I156" s="166"/>
      <c r="J156" s="167">
        <f>ROUND(I156*H156,2)</f>
        <v>0</v>
      </c>
      <c r="K156" s="168"/>
      <c r="L156" s="169"/>
      <c r="M156" s="170" t="s">
        <v>1</v>
      </c>
      <c r="N156" s="171" t="s">
        <v>37</v>
      </c>
      <c r="P156" s="142">
        <f>O156*H156</f>
        <v>0</v>
      </c>
      <c r="Q156" s="142">
        <v>1.0999999999999999E-2</v>
      </c>
      <c r="R156" s="142">
        <f>Q156*H156</f>
        <v>0.10999999999999999</v>
      </c>
      <c r="S156" s="142">
        <v>0</v>
      </c>
      <c r="T156" s="143">
        <f>S156*H156</f>
        <v>0</v>
      </c>
      <c r="AR156" s="144" t="s">
        <v>161</v>
      </c>
      <c r="AT156" s="144" t="s">
        <v>185</v>
      </c>
      <c r="AU156" s="144" t="s">
        <v>81</v>
      </c>
      <c r="AY156" s="16" t="s">
        <v>121</v>
      </c>
      <c r="BE156" s="145">
        <f>IF(N156="základní",J156,0)</f>
        <v>0</v>
      </c>
      <c r="BF156" s="145">
        <f>IF(N156="snížená",J156,0)</f>
        <v>0</v>
      </c>
      <c r="BG156" s="145">
        <f>IF(N156="zákl. přenesená",J156,0)</f>
        <v>0</v>
      </c>
      <c r="BH156" s="145">
        <f>IF(N156="sníž. přenesená",J156,0)</f>
        <v>0</v>
      </c>
      <c r="BI156" s="145">
        <f>IF(N156="nulová",J156,0)</f>
        <v>0</v>
      </c>
      <c r="BJ156" s="16" t="s">
        <v>77</v>
      </c>
      <c r="BK156" s="145">
        <f>ROUND(I156*H156,2)</f>
        <v>0</v>
      </c>
      <c r="BL156" s="16" t="s">
        <v>87</v>
      </c>
      <c r="BM156" s="144" t="s">
        <v>526</v>
      </c>
    </row>
    <row r="157" spans="2:65" s="1" customFormat="1" ht="24.2" customHeight="1" x14ac:dyDescent="0.2">
      <c r="B157" s="31"/>
      <c r="C157" s="132" t="s">
        <v>321</v>
      </c>
      <c r="D157" s="132" t="s">
        <v>123</v>
      </c>
      <c r="E157" s="133" t="s">
        <v>421</v>
      </c>
      <c r="F157" s="134" t="s">
        <v>422</v>
      </c>
      <c r="G157" s="135" t="s">
        <v>126</v>
      </c>
      <c r="H157" s="136">
        <v>1.76</v>
      </c>
      <c r="I157" s="137"/>
      <c r="J157" s="138">
        <f>ROUND(I157*H157,2)</f>
        <v>0</v>
      </c>
      <c r="K157" s="139"/>
      <c r="L157" s="31"/>
      <c r="M157" s="140" t="s">
        <v>1</v>
      </c>
      <c r="N157" s="141" t="s">
        <v>37</v>
      </c>
      <c r="P157" s="142">
        <f>O157*H157</f>
        <v>0</v>
      </c>
      <c r="Q157" s="142">
        <v>1.42E-3</v>
      </c>
      <c r="R157" s="142">
        <f>Q157*H157</f>
        <v>2.4992E-3</v>
      </c>
      <c r="S157" s="142">
        <v>0</v>
      </c>
      <c r="T157" s="143">
        <f>S157*H157</f>
        <v>0</v>
      </c>
      <c r="AR157" s="144" t="s">
        <v>87</v>
      </c>
      <c r="AT157" s="144" t="s">
        <v>123</v>
      </c>
      <c r="AU157" s="144" t="s">
        <v>81</v>
      </c>
      <c r="AY157" s="16" t="s">
        <v>121</v>
      </c>
      <c r="BE157" s="145">
        <f>IF(N157="základní",J157,0)</f>
        <v>0</v>
      </c>
      <c r="BF157" s="145">
        <f>IF(N157="snížená",J157,0)</f>
        <v>0</v>
      </c>
      <c r="BG157" s="145">
        <f>IF(N157="zákl. přenesená",J157,0)</f>
        <v>0</v>
      </c>
      <c r="BH157" s="145">
        <f>IF(N157="sníž. přenesená",J157,0)</f>
        <v>0</v>
      </c>
      <c r="BI157" s="145">
        <f>IF(N157="nulová",J157,0)</f>
        <v>0</v>
      </c>
      <c r="BJ157" s="16" t="s">
        <v>77</v>
      </c>
      <c r="BK157" s="145">
        <f>ROUND(I157*H157,2)</f>
        <v>0</v>
      </c>
      <c r="BL157" s="16" t="s">
        <v>87</v>
      </c>
      <c r="BM157" s="144" t="s">
        <v>527</v>
      </c>
    </row>
    <row r="158" spans="2:65" s="12" customFormat="1" x14ac:dyDescent="0.2">
      <c r="B158" s="146"/>
      <c r="D158" s="147" t="s">
        <v>128</v>
      </c>
      <c r="E158" s="148" t="s">
        <v>1</v>
      </c>
      <c r="F158" s="149" t="s">
        <v>528</v>
      </c>
      <c r="H158" s="150">
        <v>1.76</v>
      </c>
      <c r="I158" s="151"/>
      <c r="L158" s="146"/>
      <c r="M158" s="152"/>
      <c r="T158" s="153"/>
      <c r="AT158" s="148" t="s">
        <v>128</v>
      </c>
      <c r="AU158" s="148" t="s">
        <v>81</v>
      </c>
      <c r="AV158" s="12" t="s">
        <v>81</v>
      </c>
      <c r="AW158" s="12" t="s">
        <v>29</v>
      </c>
      <c r="AX158" s="12" t="s">
        <v>77</v>
      </c>
      <c r="AY158" s="148" t="s">
        <v>121</v>
      </c>
    </row>
    <row r="159" spans="2:65" s="1" customFormat="1" ht="24.2" customHeight="1" x14ac:dyDescent="0.2">
      <c r="B159" s="31"/>
      <c r="C159" s="132" t="s">
        <v>327</v>
      </c>
      <c r="D159" s="132" t="s">
        <v>123</v>
      </c>
      <c r="E159" s="133" t="s">
        <v>425</v>
      </c>
      <c r="F159" s="134" t="s">
        <v>426</v>
      </c>
      <c r="G159" s="135" t="s">
        <v>126</v>
      </c>
      <c r="H159" s="136">
        <v>1.76</v>
      </c>
      <c r="I159" s="137"/>
      <c r="J159" s="138">
        <f>ROUND(I159*H159,2)</f>
        <v>0</v>
      </c>
      <c r="K159" s="139"/>
      <c r="L159" s="31"/>
      <c r="M159" s="140" t="s">
        <v>1</v>
      </c>
      <c r="N159" s="141" t="s">
        <v>37</v>
      </c>
      <c r="P159" s="142">
        <f>O159*H159</f>
        <v>0</v>
      </c>
      <c r="Q159" s="142">
        <v>0</v>
      </c>
      <c r="R159" s="142">
        <f>Q159*H159</f>
        <v>0</v>
      </c>
      <c r="S159" s="142">
        <v>0</v>
      </c>
      <c r="T159" s="143">
        <f>S159*H159</f>
        <v>0</v>
      </c>
      <c r="AR159" s="144" t="s">
        <v>87</v>
      </c>
      <c r="AT159" s="144" t="s">
        <v>123</v>
      </c>
      <c r="AU159" s="144" t="s">
        <v>81</v>
      </c>
      <c r="AY159" s="16" t="s">
        <v>121</v>
      </c>
      <c r="BE159" s="145">
        <f>IF(N159="základní",J159,0)</f>
        <v>0</v>
      </c>
      <c r="BF159" s="145">
        <f>IF(N159="snížená",J159,0)</f>
        <v>0</v>
      </c>
      <c r="BG159" s="145">
        <f>IF(N159="zákl. přenesená",J159,0)</f>
        <v>0</v>
      </c>
      <c r="BH159" s="145">
        <f>IF(N159="sníž. přenesená",J159,0)</f>
        <v>0</v>
      </c>
      <c r="BI159" s="145">
        <f>IF(N159="nulová",J159,0)</f>
        <v>0</v>
      </c>
      <c r="BJ159" s="16" t="s">
        <v>77</v>
      </c>
      <c r="BK159" s="145">
        <f>ROUND(I159*H159,2)</f>
        <v>0</v>
      </c>
      <c r="BL159" s="16" t="s">
        <v>87</v>
      </c>
      <c r="BM159" s="144" t="s">
        <v>529</v>
      </c>
    </row>
    <row r="160" spans="2:65" s="1" customFormat="1" ht="24.2" customHeight="1" x14ac:dyDescent="0.2">
      <c r="B160" s="31"/>
      <c r="C160" s="132" t="s">
        <v>333</v>
      </c>
      <c r="D160" s="132" t="s">
        <v>123</v>
      </c>
      <c r="E160" s="133" t="s">
        <v>428</v>
      </c>
      <c r="F160" s="134" t="s">
        <v>429</v>
      </c>
      <c r="G160" s="135" t="s">
        <v>152</v>
      </c>
      <c r="H160" s="136">
        <v>8.5</v>
      </c>
      <c r="I160" s="137"/>
      <c r="J160" s="138">
        <f>ROUND(I160*H160,2)</f>
        <v>0</v>
      </c>
      <c r="K160" s="139"/>
      <c r="L160" s="31"/>
      <c r="M160" s="140" t="s">
        <v>1</v>
      </c>
      <c r="N160" s="141" t="s">
        <v>37</v>
      </c>
      <c r="P160" s="142">
        <f>O160*H160</f>
        <v>0</v>
      </c>
      <c r="Q160" s="142">
        <v>4.0739999999999998E-2</v>
      </c>
      <c r="R160" s="142">
        <f>Q160*H160</f>
        <v>0.34628999999999999</v>
      </c>
      <c r="S160" s="142">
        <v>0</v>
      </c>
      <c r="T160" s="143">
        <f>S160*H160</f>
        <v>0</v>
      </c>
      <c r="AR160" s="144" t="s">
        <v>87</v>
      </c>
      <c r="AT160" s="144" t="s">
        <v>123</v>
      </c>
      <c r="AU160" s="144" t="s">
        <v>81</v>
      </c>
      <c r="AY160" s="16" t="s">
        <v>121</v>
      </c>
      <c r="BE160" s="145">
        <f>IF(N160="základní",J160,0)</f>
        <v>0</v>
      </c>
      <c r="BF160" s="145">
        <f>IF(N160="snížená",J160,0)</f>
        <v>0</v>
      </c>
      <c r="BG160" s="145">
        <f>IF(N160="zákl. přenesená",J160,0)</f>
        <v>0</v>
      </c>
      <c r="BH160" s="145">
        <f>IF(N160="sníž. přenesená",J160,0)</f>
        <v>0</v>
      </c>
      <c r="BI160" s="145">
        <f>IF(N160="nulová",J160,0)</f>
        <v>0</v>
      </c>
      <c r="BJ160" s="16" t="s">
        <v>77</v>
      </c>
      <c r="BK160" s="145">
        <f>ROUND(I160*H160,2)</f>
        <v>0</v>
      </c>
      <c r="BL160" s="16" t="s">
        <v>87</v>
      </c>
      <c r="BM160" s="144" t="s">
        <v>530</v>
      </c>
    </row>
    <row r="161" spans="2:65" s="12" customFormat="1" x14ac:dyDescent="0.2">
      <c r="B161" s="146"/>
      <c r="D161" s="147" t="s">
        <v>128</v>
      </c>
      <c r="E161" s="148" t="s">
        <v>1</v>
      </c>
      <c r="F161" s="149" t="s">
        <v>531</v>
      </c>
      <c r="H161" s="150">
        <v>8.5</v>
      </c>
      <c r="I161" s="151"/>
      <c r="L161" s="146"/>
      <c r="M161" s="152"/>
      <c r="T161" s="153"/>
      <c r="AT161" s="148" t="s">
        <v>128</v>
      </c>
      <c r="AU161" s="148" t="s">
        <v>81</v>
      </c>
      <c r="AV161" s="12" t="s">
        <v>81</v>
      </c>
      <c r="AW161" s="12" t="s">
        <v>29</v>
      </c>
      <c r="AX161" s="12" t="s">
        <v>77</v>
      </c>
      <c r="AY161" s="148" t="s">
        <v>121</v>
      </c>
    </row>
    <row r="162" spans="2:65" s="1" customFormat="1" ht="24.2" customHeight="1" x14ac:dyDescent="0.2">
      <c r="B162" s="31"/>
      <c r="C162" s="132" t="s">
        <v>184</v>
      </c>
      <c r="D162" s="132" t="s">
        <v>123</v>
      </c>
      <c r="E162" s="133" t="s">
        <v>432</v>
      </c>
      <c r="F162" s="134" t="s">
        <v>433</v>
      </c>
      <c r="G162" s="135" t="s">
        <v>152</v>
      </c>
      <c r="H162" s="136">
        <v>3</v>
      </c>
      <c r="I162" s="137"/>
      <c r="J162" s="138">
        <f>ROUND(I162*H162,2)</f>
        <v>0</v>
      </c>
      <c r="K162" s="139"/>
      <c r="L162" s="31"/>
      <c r="M162" s="140" t="s">
        <v>1</v>
      </c>
      <c r="N162" s="141" t="s">
        <v>37</v>
      </c>
      <c r="P162" s="142">
        <f>O162*H162</f>
        <v>0</v>
      </c>
      <c r="Q162" s="142">
        <v>2.5329999999999998E-2</v>
      </c>
      <c r="R162" s="142">
        <f>Q162*H162</f>
        <v>7.5990000000000002E-2</v>
      </c>
      <c r="S162" s="142">
        <v>0</v>
      </c>
      <c r="T162" s="143">
        <f>S162*H162</f>
        <v>0</v>
      </c>
      <c r="AR162" s="144" t="s">
        <v>87</v>
      </c>
      <c r="AT162" s="144" t="s">
        <v>123</v>
      </c>
      <c r="AU162" s="144" t="s">
        <v>81</v>
      </c>
      <c r="AY162" s="16" t="s">
        <v>121</v>
      </c>
      <c r="BE162" s="145">
        <f>IF(N162="základní",J162,0)</f>
        <v>0</v>
      </c>
      <c r="BF162" s="145">
        <f>IF(N162="snížená",J162,0)</f>
        <v>0</v>
      </c>
      <c r="BG162" s="145">
        <f>IF(N162="zákl. přenesená",J162,0)</f>
        <v>0</v>
      </c>
      <c r="BH162" s="145">
        <f>IF(N162="sníž. přenesená",J162,0)</f>
        <v>0</v>
      </c>
      <c r="BI162" s="145">
        <f>IF(N162="nulová",J162,0)</f>
        <v>0</v>
      </c>
      <c r="BJ162" s="16" t="s">
        <v>77</v>
      </c>
      <c r="BK162" s="145">
        <f>ROUND(I162*H162,2)</f>
        <v>0</v>
      </c>
      <c r="BL162" s="16" t="s">
        <v>87</v>
      </c>
      <c r="BM162" s="144" t="s">
        <v>532</v>
      </c>
    </row>
    <row r="163" spans="2:65" s="12" customFormat="1" x14ac:dyDescent="0.2">
      <c r="B163" s="146"/>
      <c r="D163" s="147" t="s">
        <v>128</v>
      </c>
      <c r="E163" s="148" t="s">
        <v>1</v>
      </c>
      <c r="F163" s="149" t="s">
        <v>533</v>
      </c>
      <c r="H163" s="150">
        <v>3</v>
      </c>
      <c r="I163" s="151"/>
      <c r="L163" s="146"/>
      <c r="M163" s="152"/>
      <c r="T163" s="153"/>
      <c r="AT163" s="148" t="s">
        <v>128</v>
      </c>
      <c r="AU163" s="148" t="s">
        <v>81</v>
      </c>
      <c r="AV163" s="12" t="s">
        <v>81</v>
      </c>
      <c r="AW163" s="12" t="s">
        <v>29</v>
      </c>
      <c r="AX163" s="12" t="s">
        <v>77</v>
      </c>
      <c r="AY163" s="148" t="s">
        <v>121</v>
      </c>
    </row>
    <row r="164" spans="2:65" s="11" customFormat="1" ht="22.9" customHeight="1" x14ac:dyDescent="0.2">
      <c r="B164" s="120"/>
      <c r="D164" s="121" t="s">
        <v>71</v>
      </c>
      <c r="E164" s="130" t="s">
        <v>144</v>
      </c>
      <c r="F164" s="130" t="s">
        <v>190</v>
      </c>
      <c r="I164" s="123"/>
      <c r="J164" s="131">
        <f>BK164</f>
        <v>0</v>
      </c>
      <c r="L164" s="120"/>
      <c r="M164" s="125"/>
      <c r="P164" s="126">
        <f>SUM(P165:P171)</f>
        <v>0</v>
      </c>
      <c r="R164" s="126">
        <f>SUM(R165:R171)</f>
        <v>67.946111999999999</v>
      </c>
      <c r="T164" s="127">
        <f>SUM(T165:T171)</f>
        <v>0</v>
      </c>
      <c r="AR164" s="121" t="s">
        <v>77</v>
      </c>
      <c r="AT164" s="128" t="s">
        <v>71</v>
      </c>
      <c r="AU164" s="128" t="s">
        <v>77</v>
      </c>
      <c r="AY164" s="121" t="s">
        <v>121</v>
      </c>
      <c r="BK164" s="129">
        <f>SUM(BK165:BK171)</f>
        <v>0</v>
      </c>
    </row>
    <row r="165" spans="2:65" s="1" customFormat="1" ht="24.2" customHeight="1" x14ac:dyDescent="0.2">
      <c r="B165" s="31"/>
      <c r="C165" s="132" t="s">
        <v>191</v>
      </c>
      <c r="D165" s="132" t="s">
        <v>123</v>
      </c>
      <c r="E165" s="133" t="s">
        <v>192</v>
      </c>
      <c r="F165" s="134" t="s">
        <v>193</v>
      </c>
      <c r="G165" s="135" t="s">
        <v>126</v>
      </c>
      <c r="H165" s="136">
        <v>156</v>
      </c>
      <c r="I165" s="137"/>
      <c r="J165" s="138">
        <f>ROUND(I165*H165,2)</f>
        <v>0</v>
      </c>
      <c r="K165" s="139"/>
      <c r="L165" s="31"/>
      <c r="M165" s="140" t="s">
        <v>1</v>
      </c>
      <c r="N165" s="141" t="s">
        <v>37</v>
      </c>
      <c r="P165" s="142">
        <f>O165*H165</f>
        <v>0</v>
      </c>
      <c r="Q165" s="142">
        <v>0</v>
      </c>
      <c r="R165" s="142">
        <f>Q165*H165</f>
        <v>0</v>
      </c>
      <c r="S165" s="142">
        <v>0</v>
      </c>
      <c r="T165" s="143">
        <f>S165*H165</f>
        <v>0</v>
      </c>
      <c r="AR165" s="144" t="s">
        <v>87</v>
      </c>
      <c r="AT165" s="144" t="s">
        <v>123</v>
      </c>
      <c r="AU165" s="144" t="s">
        <v>81</v>
      </c>
      <c r="AY165" s="16" t="s">
        <v>121</v>
      </c>
      <c r="BE165" s="145">
        <f>IF(N165="základní",J165,0)</f>
        <v>0</v>
      </c>
      <c r="BF165" s="145">
        <f>IF(N165="snížená",J165,0)</f>
        <v>0</v>
      </c>
      <c r="BG165" s="145">
        <f>IF(N165="zákl. přenesená",J165,0)</f>
        <v>0</v>
      </c>
      <c r="BH165" s="145">
        <f>IF(N165="sníž. přenesená",J165,0)</f>
        <v>0</v>
      </c>
      <c r="BI165" s="145">
        <f>IF(N165="nulová",J165,0)</f>
        <v>0</v>
      </c>
      <c r="BJ165" s="16" t="s">
        <v>77</v>
      </c>
      <c r="BK165" s="145">
        <f>ROUND(I165*H165,2)</f>
        <v>0</v>
      </c>
      <c r="BL165" s="16" t="s">
        <v>87</v>
      </c>
      <c r="BM165" s="144" t="s">
        <v>534</v>
      </c>
    </row>
    <row r="166" spans="2:65" s="1" customFormat="1" ht="37.9" customHeight="1" x14ac:dyDescent="0.2">
      <c r="B166" s="31"/>
      <c r="C166" s="132" t="s">
        <v>8</v>
      </c>
      <c r="D166" s="132" t="s">
        <v>123</v>
      </c>
      <c r="E166" s="133" t="s">
        <v>195</v>
      </c>
      <c r="F166" s="134" t="s">
        <v>196</v>
      </c>
      <c r="G166" s="135" t="s">
        <v>126</v>
      </c>
      <c r="H166" s="136">
        <v>187.2</v>
      </c>
      <c r="I166" s="137"/>
      <c r="J166" s="138">
        <f>ROUND(I166*H166,2)</f>
        <v>0</v>
      </c>
      <c r="K166" s="139"/>
      <c r="L166" s="31"/>
      <c r="M166" s="140" t="s">
        <v>1</v>
      </c>
      <c r="N166" s="141" t="s">
        <v>37</v>
      </c>
      <c r="P166" s="142">
        <f>O166*H166</f>
        <v>0</v>
      </c>
      <c r="Q166" s="142">
        <v>0.17726</v>
      </c>
      <c r="R166" s="142">
        <f>Q166*H166</f>
        <v>33.183071999999996</v>
      </c>
      <c r="S166" s="142">
        <v>0</v>
      </c>
      <c r="T166" s="143">
        <f>S166*H166</f>
        <v>0</v>
      </c>
      <c r="AR166" s="144" t="s">
        <v>87</v>
      </c>
      <c r="AT166" s="144" t="s">
        <v>123</v>
      </c>
      <c r="AU166" s="144" t="s">
        <v>81</v>
      </c>
      <c r="AY166" s="16" t="s">
        <v>121</v>
      </c>
      <c r="BE166" s="145">
        <f>IF(N166="základní",J166,0)</f>
        <v>0</v>
      </c>
      <c r="BF166" s="145">
        <f>IF(N166="snížená",J166,0)</f>
        <v>0</v>
      </c>
      <c r="BG166" s="145">
        <f>IF(N166="zákl. přenesená",J166,0)</f>
        <v>0</v>
      </c>
      <c r="BH166" s="145">
        <f>IF(N166="sníž. přenesená",J166,0)</f>
        <v>0</v>
      </c>
      <c r="BI166" s="145">
        <f>IF(N166="nulová",J166,0)</f>
        <v>0</v>
      </c>
      <c r="BJ166" s="16" t="s">
        <v>77</v>
      </c>
      <c r="BK166" s="145">
        <f>ROUND(I166*H166,2)</f>
        <v>0</v>
      </c>
      <c r="BL166" s="16" t="s">
        <v>87</v>
      </c>
      <c r="BM166" s="144" t="s">
        <v>535</v>
      </c>
    </row>
    <row r="167" spans="2:65" s="1" customFormat="1" ht="16.5" customHeight="1" x14ac:dyDescent="0.2">
      <c r="B167" s="31"/>
      <c r="C167" s="132" t="s">
        <v>198</v>
      </c>
      <c r="D167" s="132" t="s">
        <v>123</v>
      </c>
      <c r="E167" s="133" t="s">
        <v>438</v>
      </c>
      <c r="F167" s="134" t="s">
        <v>439</v>
      </c>
      <c r="G167" s="135" t="s">
        <v>126</v>
      </c>
      <c r="H167" s="136">
        <v>3.9</v>
      </c>
      <c r="I167" s="137"/>
      <c r="J167" s="138">
        <f>ROUND(I167*H167,2)</f>
        <v>0</v>
      </c>
      <c r="K167" s="139"/>
      <c r="L167" s="31"/>
      <c r="M167" s="140" t="s">
        <v>1</v>
      </c>
      <c r="N167" s="141" t="s">
        <v>37</v>
      </c>
      <c r="P167" s="142">
        <f>O167*H167</f>
        <v>0</v>
      </c>
      <c r="Q167" s="142">
        <v>0</v>
      </c>
      <c r="R167" s="142">
        <f>Q167*H167</f>
        <v>0</v>
      </c>
      <c r="S167" s="142">
        <v>0</v>
      </c>
      <c r="T167" s="143">
        <f>S167*H167</f>
        <v>0</v>
      </c>
      <c r="AR167" s="144" t="s">
        <v>87</v>
      </c>
      <c r="AT167" s="144" t="s">
        <v>123</v>
      </c>
      <c r="AU167" s="144" t="s">
        <v>81</v>
      </c>
      <c r="AY167" s="16" t="s">
        <v>121</v>
      </c>
      <c r="BE167" s="145">
        <f>IF(N167="základní",J167,0)</f>
        <v>0</v>
      </c>
      <c r="BF167" s="145">
        <f>IF(N167="snížená",J167,0)</f>
        <v>0</v>
      </c>
      <c r="BG167" s="145">
        <f>IF(N167="zákl. přenesená",J167,0)</f>
        <v>0</v>
      </c>
      <c r="BH167" s="145">
        <f>IF(N167="sníž. přenesená",J167,0)</f>
        <v>0</v>
      </c>
      <c r="BI167" s="145">
        <f>IF(N167="nulová",J167,0)</f>
        <v>0</v>
      </c>
      <c r="BJ167" s="16" t="s">
        <v>77</v>
      </c>
      <c r="BK167" s="145">
        <f>ROUND(I167*H167,2)</f>
        <v>0</v>
      </c>
      <c r="BL167" s="16" t="s">
        <v>87</v>
      </c>
      <c r="BM167" s="144" t="s">
        <v>536</v>
      </c>
    </row>
    <row r="168" spans="2:65" s="12" customFormat="1" x14ac:dyDescent="0.2">
      <c r="B168" s="146"/>
      <c r="D168" s="147" t="s">
        <v>128</v>
      </c>
      <c r="E168" s="148" t="s">
        <v>1</v>
      </c>
      <c r="F168" s="149" t="s">
        <v>537</v>
      </c>
      <c r="H168" s="150">
        <v>3.9</v>
      </c>
      <c r="I168" s="151"/>
      <c r="L168" s="146"/>
      <c r="M168" s="152"/>
      <c r="T168" s="153"/>
      <c r="AT168" s="148" t="s">
        <v>128</v>
      </c>
      <c r="AU168" s="148" t="s">
        <v>81</v>
      </c>
      <c r="AV168" s="12" t="s">
        <v>81</v>
      </c>
      <c r="AW168" s="12" t="s">
        <v>29</v>
      </c>
      <c r="AX168" s="12" t="s">
        <v>77</v>
      </c>
      <c r="AY168" s="148" t="s">
        <v>121</v>
      </c>
    </row>
    <row r="169" spans="2:65" s="1" customFormat="1" ht="33" customHeight="1" x14ac:dyDescent="0.2">
      <c r="B169" s="31"/>
      <c r="C169" s="132" t="s">
        <v>371</v>
      </c>
      <c r="D169" s="132" t="s">
        <v>123</v>
      </c>
      <c r="E169" s="133" t="s">
        <v>216</v>
      </c>
      <c r="F169" s="134" t="s">
        <v>217</v>
      </c>
      <c r="G169" s="135" t="s">
        <v>126</v>
      </c>
      <c r="H169" s="136">
        <v>156</v>
      </c>
      <c r="I169" s="137"/>
      <c r="J169" s="138">
        <f>ROUND(I169*H169,2)</f>
        <v>0</v>
      </c>
      <c r="K169" s="139"/>
      <c r="L169" s="31"/>
      <c r="M169" s="140" t="s">
        <v>1</v>
      </c>
      <c r="N169" s="141" t="s">
        <v>37</v>
      </c>
      <c r="P169" s="142">
        <f>O169*H169</f>
        <v>0</v>
      </c>
      <c r="Q169" s="142">
        <v>8.9219999999999994E-2</v>
      </c>
      <c r="R169" s="142">
        <f>Q169*H169</f>
        <v>13.91832</v>
      </c>
      <c r="S169" s="142">
        <v>0</v>
      </c>
      <c r="T169" s="143">
        <f>S169*H169</f>
        <v>0</v>
      </c>
      <c r="AR169" s="144" t="s">
        <v>87</v>
      </c>
      <c r="AT169" s="144" t="s">
        <v>123</v>
      </c>
      <c r="AU169" s="144" t="s">
        <v>81</v>
      </c>
      <c r="AY169" s="16" t="s">
        <v>121</v>
      </c>
      <c r="BE169" s="145">
        <f>IF(N169="základní",J169,0)</f>
        <v>0</v>
      </c>
      <c r="BF169" s="145">
        <f>IF(N169="snížená",J169,0)</f>
        <v>0</v>
      </c>
      <c r="BG169" s="145">
        <f>IF(N169="zákl. přenesená",J169,0)</f>
        <v>0</v>
      </c>
      <c r="BH169" s="145">
        <f>IF(N169="sníž. přenesená",J169,0)</f>
        <v>0</v>
      </c>
      <c r="BI169" s="145">
        <f>IF(N169="nulová",J169,0)</f>
        <v>0</v>
      </c>
      <c r="BJ169" s="16" t="s">
        <v>77</v>
      </c>
      <c r="BK169" s="145">
        <f>ROUND(I169*H169,2)</f>
        <v>0</v>
      </c>
      <c r="BL169" s="16" t="s">
        <v>87</v>
      </c>
      <c r="BM169" s="144" t="s">
        <v>538</v>
      </c>
    </row>
    <row r="170" spans="2:65" s="1" customFormat="1" ht="21.75" customHeight="1" x14ac:dyDescent="0.2">
      <c r="B170" s="31"/>
      <c r="C170" s="161" t="s">
        <v>202</v>
      </c>
      <c r="D170" s="161" t="s">
        <v>185</v>
      </c>
      <c r="E170" s="162" t="s">
        <v>221</v>
      </c>
      <c r="F170" s="163" t="s">
        <v>222</v>
      </c>
      <c r="G170" s="164" t="s">
        <v>126</v>
      </c>
      <c r="H170" s="165">
        <v>159.12</v>
      </c>
      <c r="I170" s="166"/>
      <c r="J170" s="167">
        <f>ROUND(I170*H170,2)</f>
        <v>0</v>
      </c>
      <c r="K170" s="168"/>
      <c r="L170" s="169"/>
      <c r="M170" s="170" t="s">
        <v>1</v>
      </c>
      <c r="N170" s="171" t="s">
        <v>37</v>
      </c>
      <c r="P170" s="142">
        <f>O170*H170</f>
        <v>0</v>
      </c>
      <c r="Q170" s="142">
        <v>0.13100000000000001</v>
      </c>
      <c r="R170" s="142">
        <f>Q170*H170</f>
        <v>20.844720000000002</v>
      </c>
      <c r="S170" s="142">
        <v>0</v>
      </c>
      <c r="T170" s="143">
        <f>S170*H170</f>
        <v>0</v>
      </c>
      <c r="AR170" s="144" t="s">
        <v>161</v>
      </c>
      <c r="AT170" s="144" t="s">
        <v>185</v>
      </c>
      <c r="AU170" s="144" t="s">
        <v>81</v>
      </c>
      <c r="AY170" s="16" t="s">
        <v>121</v>
      </c>
      <c r="BE170" s="145">
        <f>IF(N170="základní",J170,0)</f>
        <v>0</v>
      </c>
      <c r="BF170" s="145">
        <f>IF(N170="snížená",J170,0)</f>
        <v>0</v>
      </c>
      <c r="BG170" s="145">
        <f>IF(N170="zákl. přenesená",J170,0)</f>
        <v>0</v>
      </c>
      <c r="BH170" s="145">
        <f>IF(N170="sníž. přenesená",J170,0)</f>
        <v>0</v>
      </c>
      <c r="BI170" s="145">
        <f>IF(N170="nulová",J170,0)</f>
        <v>0</v>
      </c>
      <c r="BJ170" s="16" t="s">
        <v>77</v>
      </c>
      <c r="BK170" s="145">
        <f>ROUND(I170*H170,2)</f>
        <v>0</v>
      </c>
      <c r="BL170" s="16" t="s">
        <v>87</v>
      </c>
      <c r="BM170" s="144" t="s">
        <v>539</v>
      </c>
    </row>
    <row r="171" spans="2:65" s="12" customFormat="1" x14ac:dyDescent="0.2">
      <c r="B171" s="146"/>
      <c r="D171" s="147" t="s">
        <v>128</v>
      </c>
      <c r="F171" s="149" t="s">
        <v>540</v>
      </c>
      <c r="H171" s="150">
        <v>159.12</v>
      </c>
      <c r="I171" s="151"/>
      <c r="L171" s="146"/>
      <c r="M171" s="152"/>
      <c r="T171" s="153"/>
      <c r="AT171" s="148" t="s">
        <v>128</v>
      </c>
      <c r="AU171" s="148" t="s">
        <v>81</v>
      </c>
      <c r="AV171" s="12" t="s">
        <v>81</v>
      </c>
      <c r="AW171" s="12" t="s">
        <v>4</v>
      </c>
      <c r="AX171" s="12" t="s">
        <v>77</v>
      </c>
      <c r="AY171" s="148" t="s">
        <v>121</v>
      </c>
    </row>
    <row r="172" spans="2:65" s="11" customFormat="1" ht="22.9" customHeight="1" x14ac:dyDescent="0.2">
      <c r="B172" s="120"/>
      <c r="D172" s="121" t="s">
        <v>71</v>
      </c>
      <c r="E172" s="130" t="s">
        <v>149</v>
      </c>
      <c r="F172" s="130" t="s">
        <v>446</v>
      </c>
      <c r="I172" s="123"/>
      <c r="J172" s="131">
        <f>BK172</f>
        <v>0</v>
      </c>
      <c r="L172" s="120"/>
      <c r="M172" s="125"/>
      <c r="P172" s="126">
        <f>SUM(P173:P176)</f>
        <v>0</v>
      </c>
      <c r="R172" s="126">
        <f>SUM(R173:R176)</f>
        <v>0.67788000000000004</v>
      </c>
      <c r="T172" s="127">
        <f>SUM(T173:T176)</f>
        <v>0</v>
      </c>
      <c r="AR172" s="121" t="s">
        <v>77</v>
      </c>
      <c r="AT172" s="128" t="s">
        <v>71</v>
      </c>
      <c r="AU172" s="128" t="s">
        <v>77</v>
      </c>
      <c r="AY172" s="121" t="s">
        <v>121</v>
      </c>
      <c r="BK172" s="129">
        <f>SUM(BK173:BK176)</f>
        <v>0</v>
      </c>
    </row>
    <row r="173" spans="2:65" s="1" customFormat="1" ht="24.2" customHeight="1" x14ac:dyDescent="0.2">
      <c r="B173" s="31"/>
      <c r="C173" s="132" t="s">
        <v>338</v>
      </c>
      <c r="D173" s="132" t="s">
        <v>123</v>
      </c>
      <c r="E173" s="133" t="s">
        <v>447</v>
      </c>
      <c r="F173" s="134" t="s">
        <v>448</v>
      </c>
      <c r="G173" s="135" t="s">
        <v>126</v>
      </c>
      <c r="H173" s="136">
        <v>6.78</v>
      </c>
      <c r="I173" s="137"/>
      <c r="J173" s="138">
        <f>ROUND(I173*H173,2)</f>
        <v>0</v>
      </c>
      <c r="K173" s="139"/>
      <c r="L173" s="31"/>
      <c r="M173" s="140" t="s">
        <v>1</v>
      </c>
      <c r="N173" s="141" t="s">
        <v>37</v>
      </c>
      <c r="P173" s="142">
        <f>O173*H173</f>
        <v>0</v>
      </c>
      <c r="Q173" s="142">
        <v>2.1000000000000001E-2</v>
      </c>
      <c r="R173" s="142">
        <f>Q173*H173</f>
        <v>0.14238000000000001</v>
      </c>
      <c r="S173" s="142">
        <v>0</v>
      </c>
      <c r="T173" s="143">
        <f>S173*H173</f>
        <v>0</v>
      </c>
      <c r="AR173" s="144" t="s">
        <v>87</v>
      </c>
      <c r="AT173" s="144" t="s">
        <v>123</v>
      </c>
      <c r="AU173" s="144" t="s">
        <v>81</v>
      </c>
      <c r="AY173" s="16" t="s">
        <v>121</v>
      </c>
      <c r="BE173" s="145">
        <f>IF(N173="základní",J173,0)</f>
        <v>0</v>
      </c>
      <c r="BF173" s="145">
        <f>IF(N173="snížená",J173,0)</f>
        <v>0</v>
      </c>
      <c r="BG173" s="145">
        <f>IF(N173="zákl. přenesená",J173,0)</f>
        <v>0</v>
      </c>
      <c r="BH173" s="145">
        <f>IF(N173="sníž. přenesená",J173,0)</f>
        <v>0</v>
      </c>
      <c r="BI173" s="145">
        <f>IF(N173="nulová",J173,0)</f>
        <v>0</v>
      </c>
      <c r="BJ173" s="16" t="s">
        <v>77</v>
      </c>
      <c r="BK173" s="145">
        <f>ROUND(I173*H173,2)</f>
        <v>0</v>
      </c>
      <c r="BL173" s="16" t="s">
        <v>87</v>
      </c>
      <c r="BM173" s="144" t="s">
        <v>541</v>
      </c>
    </row>
    <row r="174" spans="2:65" s="12" customFormat="1" x14ac:dyDescent="0.2">
      <c r="B174" s="146"/>
      <c r="D174" s="147" t="s">
        <v>128</v>
      </c>
      <c r="E174" s="148" t="s">
        <v>1</v>
      </c>
      <c r="F174" s="149" t="s">
        <v>542</v>
      </c>
      <c r="H174" s="150">
        <v>6.78</v>
      </c>
      <c r="I174" s="151"/>
      <c r="L174" s="146"/>
      <c r="M174" s="152"/>
      <c r="T174" s="153"/>
      <c r="AT174" s="148" t="s">
        <v>128</v>
      </c>
      <c r="AU174" s="148" t="s">
        <v>81</v>
      </c>
      <c r="AV174" s="12" t="s">
        <v>81</v>
      </c>
      <c r="AW174" s="12" t="s">
        <v>29</v>
      </c>
      <c r="AX174" s="12" t="s">
        <v>77</v>
      </c>
      <c r="AY174" s="148" t="s">
        <v>121</v>
      </c>
    </row>
    <row r="175" spans="2:65" s="1" customFormat="1" ht="24.2" customHeight="1" x14ac:dyDescent="0.2">
      <c r="B175" s="31"/>
      <c r="C175" s="132" t="s">
        <v>215</v>
      </c>
      <c r="D175" s="132" t="s">
        <v>123</v>
      </c>
      <c r="E175" s="133" t="s">
        <v>450</v>
      </c>
      <c r="F175" s="134" t="s">
        <v>451</v>
      </c>
      <c r="G175" s="135" t="s">
        <v>126</v>
      </c>
      <c r="H175" s="136">
        <v>5.0999999999999996</v>
      </c>
      <c r="I175" s="137"/>
      <c r="J175" s="138">
        <f>ROUND(I175*H175,2)</f>
        <v>0</v>
      </c>
      <c r="K175" s="139"/>
      <c r="L175" s="31"/>
      <c r="M175" s="140" t="s">
        <v>1</v>
      </c>
      <c r="N175" s="141" t="s">
        <v>37</v>
      </c>
      <c r="P175" s="142">
        <f>O175*H175</f>
        <v>0</v>
      </c>
      <c r="Q175" s="142">
        <v>0.105</v>
      </c>
      <c r="R175" s="142">
        <f>Q175*H175</f>
        <v>0.53549999999999998</v>
      </c>
      <c r="S175" s="142">
        <v>0</v>
      </c>
      <c r="T175" s="143">
        <f>S175*H175</f>
        <v>0</v>
      </c>
      <c r="AR175" s="144" t="s">
        <v>87</v>
      </c>
      <c r="AT175" s="144" t="s">
        <v>123</v>
      </c>
      <c r="AU175" s="144" t="s">
        <v>81</v>
      </c>
      <c r="AY175" s="16" t="s">
        <v>121</v>
      </c>
      <c r="BE175" s="145">
        <f>IF(N175="základní",J175,0)</f>
        <v>0</v>
      </c>
      <c r="BF175" s="145">
        <f>IF(N175="snížená",J175,0)</f>
        <v>0</v>
      </c>
      <c r="BG175" s="145">
        <f>IF(N175="zákl. přenesená",J175,0)</f>
        <v>0</v>
      </c>
      <c r="BH175" s="145">
        <f>IF(N175="sníž. přenesená",J175,0)</f>
        <v>0</v>
      </c>
      <c r="BI175" s="145">
        <f>IF(N175="nulová",J175,0)</f>
        <v>0</v>
      </c>
      <c r="BJ175" s="16" t="s">
        <v>77</v>
      </c>
      <c r="BK175" s="145">
        <f>ROUND(I175*H175,2)</f>
        <v>0</v>
      </c>
      <c r="BL175" s="16" t="s">
        <v>87</v>
      </c>
      <c r="BM175" s="144" t="s">
        <v>543</v>
      </c>
    </row>
    <row r="176" spans="2:65" s="12" customFormat="1" x14ac:dyDescent="0.2">
      <c r="B176" s="146"/>
      <c r="D176" s="147" t="s">
        <v>128</v>
      </c>
      <c r="E176" s="148" t="s">
        <v>1</v>
      </c>
      <c r="F176" s="149" t="s">
        <v>544</v>
      </c>
      <c r="H176" s="150">
        <v>5.0999999999999996</v>
      </c>
      <c r="I176" s="151"/>
      <c r="L176" s="146"/>
      <c r="M176" s="152"/>
      <c r="T176" s="153"/>
      <c r="AT176" s="148" t="s">
        <v>128</v>
      </c>
      <c r="AU176" s="148" t="s">
        <v>81</v>
      </c>
      <c r="AV176" s="12" t="s">
        <v>81</v>
      </c>
      <c r="AW176" s="12" t="s">
        <v>29</v>
      </c>
      <c r="AX176" s="12" t="s">
        <v>77</v>
      </c>
      <c r="AY176" s="148" t="s">
        <v>121</v>
      </c>
    </row>
    <row r="177" spans="2:65" s="11" customFormat="1" ht="22.9" customHeight="1" x14ac:dyDescent="0.2">
      <c r="B177" s="120"/>
      <c r="D177" s="121" t="s">
        <v>71</v>
      </c>
      <c r="E177" s="130" t="s">
        <v>165</v>
      </c>
      <c r="F177" s="130" t="s">
        <v>236</v>
      </c>
      <c r="I177" s="123"/>
      <c r="J177" s="131">
        <f>BK177</f>
        <v>0</v>
      </c>
      <c r="L177" s="120"/>
      <c r="M177" s="125"/>
      <c r="P177" s="126">
        <f>SUM(P178:P193)</f>
        <v>0</v>
      </c>
      <c r="R177" s="126">
        <f>SUM(R178:R193)</f>
        <v>28.298032799999998</v>
      </c>
      <c r="T177" s="127">
        <f>SUM(T178:T193)</f>
        <v>0.33900000000000002</v>
      </c>
      <c r="AR177" s="121" t="s">
        <v>77</v>
      </c>
      <c r="AT177" s="128" t="s">
        <v>71</v>
      </c>
      <c r="AU177" s="128" t="s">
        <v>77</v>
      </c>
      <c r="AY177" s="121" t="s">
        <v>121</v>
      </c>
      <c r="BK177" s="129">
        <f>SUM(BK178:BK193)</f>
        <v>0</v>
      </c>
    </row>
    <row r="178" spans="2:65" s="1" customFormat="1" ht="33" customHeight="1" x14ac:dyDescent="0.2">
      <c r="B178" s="31"/>
      <c r="C178" s="132" t="s">
        <v>209</v>
      </c>
      <c r="D178" s="132" t="s">
        <v>123</v>
      </c>
      <c r="E178" s="133" t="s">
        <v>238</v>
      </c>
      <c r="F178" s="134" t="s">
        <v>239</v>
      </c>
      <c r="G178" s="135" t="s">
        <v>152</v>
      </c>
      <c r="H178" s="136">
        <v>2.5</v>
      </c>
      <c r="I178" s="137"/>
      <c r="J178" s="138">
        <f>ROUND(I178*H178,2)</f>
        <v>0</v>
      </c>
      <c r="K178" s="139"/>
      <c r="L178" s="31"/>
      <c r="M178" s="140" t="s">
        <v>1</v>
      </c>
      <c r="N178" s="141" t="s">
        <v>37</v>
      </c>
      <c r="P178" s="142">
        <f>O178*H178</f>
        <v>0</v>
      </c>
      <c r="Q178" s="142">
        <v>0.15540000000000001</v>
      </c>
      <c r="R178" s="142">
        <f>Q178*H178</f>
        <v>0.38850000000000001</v>
      </c>
      <c r="S178" s="142">
        <v>0</v>
      </c>
      <c r="T178" s="143">
        <f>S178*H178</f>
        <v>0</v>
      </c>
      <c r="AR178" s="144" t="s">
        <v>87</v>
      </c>
      <c r="AT178" s="144" t="s">
        <v>123</v>
      </c>
      <c r="AU178" s="144" t="s">
        <v>81</v>
      </c>
      <c r="AY178" s="16" t="s">
        <v>121</v>
      </c>
      <c r="BE178" s="145">
        <f>IF(N178="základní",J178,0)</f>
        <v>0</v>
      </c>
      <c r="BF178" s="145">
        <f>IF(N178="snížená",J178,0)</f>
        <v>0</v>
      </c>
      <c r="BG178" s="145">
        <f>IF(N178="zákl. přenesená",J178,0)</f>
        <v>0</v>
      </c>
      <c r="BH178" s="145">
        <f>IF(N178="sníž. přenesená",J178,0)</f>
        <v>0</v>
      </c>
      <c r="BI178" s="145">
        <f>IF(N178="nulová",J178,0)</f>
        <v>0</v>
      </c>
      <c r="BJ178" s="16" t="s">
        <v>77</v>
      </c>
      <c r="BK178" s="145">
        <f>ROUND(I178*H178,2)</f>
        <v>0</v>
      </c>
      <c r="BL178" s="16" t="s">
        <v>87</v>
      </c>
      <c r="BM178" s="144" t="s">
        <v>545</v>
      </c>
    </row>
    <row r="179" spans="2:65" s="1" customFormat="1" ht="24.2" customHeight="1" x14ac:dyDescent="0.2">
      <c r="B179" s="31"/>
      <c r="C179" s="161" t="s">
        <v>220</v>
      </c>
      <c r="D179" s="161" t="s">
        <v>185</v>
      </c>
      <c r="E179" s="162" t="s">
        <v>243</v>
      </c>
      <c r="F179" s="163" t="s">
        <v>244</v>
      </c>
      <c r="G179" s="164" t="s">
        <v>152</v>
      </c>
      <c r="H179" s="165">
        <v>1.53</v>
      </c>
      <c r="I179" s="166"/>
      <c r="J179" s="167">
        <f>ROUND(I179*H179,2)</f>
        <v>0</v>
      </c>
      <c r="K179" s="168"/>
      <c r="L179" s="169"/>
      <c r="M179" s="170" t="s">
        <v>1</v>
      </c>
      <c r="N179" s="171" t="s">
        <v>37</v>
      </c>
      <c r="P179" s="142">
        <f>O179*H179</f>
        <v>0</v>
      </c>
      <c r="Q179" s="142">
        <v>4.8300000000000003E-2</v>
      </c>
      <c r="R179" s="142">
        <f>Q179*H179</f>
        <v>7.3899000000000006E-2</v>
      </c>
      <c r="S179" s="142">
        <v>0</v>
      </c>
      <c r="T179" s="143">
        <f>S179*H179</f>
        <v>0</v>
      </c>
      <c r="AR179" s="144" t="s">
        <v>161</v>
      </c>
      <c r="AT179" s="144" t="s">
        <v>185</v>
      </c>
      <c r="AU179" s="144" t="s">
        <v>81</v>
      </c>
      <c r="AY179" s="16" t="s">
        <v>121</v>
      </c>
      <c r="BE179" s="145">
        <f>IF(N179="základní",J179,0)</f>
        <v>0</v>
      </c>
      <c r="BF179" s="145">
        <f>IF(N179="snížená",J179,0)</f>
        <v>0</v>
      </c>
      <c r="BG179" s="145">
        <f>IF(N179="zákl. přenesená",J179,0)</f>
        <v>0</v>
      </c>
      <c r="BH179" s="145">
        <f>IF(N179="sníž. přenesená",J179,0)</f>
        <v>0</v>
      </c>
      <c r="BI179" s="145">
        <f>IF(N179="nulová",J179,0)</f>
        <v>0</v>
      </c>
      <c r="BJ179" s="16" t="s">
        <v>77</v>
      </c>
      <c r="BK179" s="145">
        <f>ROUND(I179*H179,2)</f>
        <v>0</v>
      </c>
      <c r="BL179" s="16" t="s">
        <v>87</v>
      </c>
      <c r="BM179" s="144" t="s">
        <v>546</v>
      </c>
    </row>
    <row r="180" spans="2:65" s="12" customFormat="1" x14ac:dyDescent="0.2">
      <c r="B180" s="146"/>
      <c r="D180" s="147" t="s">
        <v>128</v>
      </c>
      <c r="E180" s="148" t="s">
        <v>1</v>
      </c>
      <c r="F180" s="149" t="s">
        <v>547</v>
      </c>
      <c r="H180" s="150">
        <v>1.5</v>
      </c>
      <c r="I180" s="151"/>
      <c r="L180" s="146"/>
      <c r="M180" s="152"/>
      <c r="T180" s="153"/>
      <c r="AT180" s="148" t="s">
        <v>128</v>
      </c>
      <c r="AU180" s="148" t="s">
        <v>81</v>
      </c>
      <c r="AV180" s="12" t="s">
        <v>81</v>
      </c>
      <c r="AW180" s="12" t="s">
        <v>29</v>
      </c>
      <c r="AX180" s="12" t="s">
        <v>77</v>
      </c>
      <c r="AY180" s="148" t="s">
        <v>121</v>
      </c>
    </row>
    <row r="181" spans="2:65" s="12" customFormat="1" x14ac:dyDescent="0.2">
      <c r="B181" s="146"/>
      <c r="D181" s="147" t="s">
        <v>128</v>
      </c>
      <c r="F181" s="149" t="s">
        <v>548</v>
      </c>
      <c r="H181" s="150">
        <v>1.53</v>
      </c>
      <c r="I181" s="151"/>
      <c r="L181" s="146"/>
      <c r="M181" s="152"/>
      <c r="T181" s="153"/>
      <c r="AT181" s="148" t="s">
        <v>128</v>
      </c>
      <c r="AU181" s="148" t="s">
        <v>81</v>
      </c>
      <c r="AV181" s="12" t="s">
        <v>81</v>
      </c>
      <c r="AW181" s="12" t="s">
        <v>4</v>
      </c>
      <c r="AX181" s="12" t="s">
        <v>77</v>
      </c>
      <c r="AY181" s="148" t="s">
        <v>121</v>
      </c>
    </row>
    <row r="182" spans="2:65" s="1" customFormat="1" ht="24.2" customHeight="1" x14ac:dyDescent="0.2">
      <c r="B182" s="31"/>
      <c r="C182" s="161" t="s">
        <v>7</v>
      </c>
      <c r="D182" s="161" t="s">
        <v>185</v>
      </c>
      <c r="E182" s="162" t="s">
        <v>249</v>
      </c>
      <c r="F182" s="163" t="s">
        <v>250</v>
      </c>
      <c r="G182" s="164" t="s">
        <v>152</v>
      </c>
      <c r="H182" s="165">
        <v>1.04</v>
      </c>
      <c r="I182" s="166"/>
      <c r="J182" s="167">
        <f>ROUND(I182*H182,2)</f>
        <v>0</v>
      </c>
      <c r="K182" s="168"/>
      <c r="L182" s="169"/>
      <c r="M182" s="170" t="s">
        <v>1</v>
      </c>
      <c r="N182" s="171" t="s">
        <v>37</v>
      </c>
      <c r="P182" s="142">
        <f>O182*H182</f>
        <v>0</v>
      </c>
      <c r="Q182" s="142">
        <v>6.5670000000000006E-2</v>
      </c>
      <c r="R182" s="142">
        <f>Q182*H182</f>
        <v>6.8296800000000005E-2</v>
      </c>
      <c r="S182" s="142">
        <v>0</v>
      </c>
      <c r="T182" s="143">
        <f>S182*H182</f>
        <v>0</v>
      </c>
      <c r="AR182" s="144" t="s">
        <v>161</v>
      </c>
      <c r="AT182" s="144" t="s">
        <v>185</v>
      </c>
      <c r="AU182" s="144" t="s">
        <v>81</v>
      </c>
      <c r="AY182" s="16" t="s">
        <v>121</v>
      </c>
      <c r="BE182" s="145">
        <f>IF(N182="základní",J182,0)</f>
        <v>0</v>
      </c>
      <c r="BF182" s="145">
        <f>IF(N182="snížená",J182,0)</f>
        <v>0</v>
      </c>
      <c r="BG182" s="145">
        <f>IF(N182="zákl. přenesená",J182,0)</f>
        <v>0</v>
      </c>
      <c r="BH182" s="145">
        <f>IF(N182="sníž. přenesená",J182,0)</f>
        <v>0</v>
      </c>
      <c r="BI182" s="145">
        <f>IF(N182="nulová",J182,0)</f>
        <v>0</v>
      </c>
      <c r="BJ182" s="16" t="s">
        <v>77</v>
      </c>
      <c r="BK182" s="145">
        <f>ROUND(I182*H182,2)</f>
        <v>0</v>
      </c>
      <c r="BL182" s="16" t="s">
        <v>87</v>
      </c>
      <c r="BM182" s="144" t="s">
        <v>549</v>
      </c>
    </row>
    <row r="183" spans="2:65" s="12" customFormat="1" x14ac:dyDescent="0.2">
      <c r="B183" s="146"/>
      <c r="D183" s="147" t="s">
        <v>128</v>
      </c>
      <c r="F183" s="149" t="s">
        <v>550</v>
      </c>
      <c r="H183" s="150">
        <v>1.04</v>
      </c>
      <c r="I183" s="151"/>
      <c r="L183" s="146"/>
      <c r="M183" s="152"/>
      <c r="T183" s="153"/>
      <c r="AT183" s="148" t="s">
        <v>128</v>
      </c>
      <c r="AU183" s="148" t="s">
        <v>81</v>
      </c>
      <c r="AV183" s="12" t="s">
        <v>81</v>
      </c>
      <c r="AW183" s="12" t="s">
        <v>4</v>
      </c>
      <c r="AX183" s="12" t="s">
        <v>77</v>
      </c>
      <c r="AY183" s="148" t="s">
        <v>121</v>
      </c>
    </row>
    <row r="184" spans="2:65" s="1" customFormat="1" ht="33" customHeight="1" x14ac:dyDescent="0.2">
      <c r="B184" s="31"/>
      <c r="C184" s="132" t="s">
        <v>227</v>
      </c>
      <c r="D184" s="132" t="s">
        <v>123</v>
      </c>
      <c r="E184" s="133" t="s">
        <v>259</v>
      </c>
      <c r="F184" s="134" t="s">
        <v>260</v>
      </c>
      <c r="G184" s="135" t="s">
        <v>152</v>
      </c>
      <c r="H184" s="136">
        <v>98.5</v>
      </c>
      <c r="I184" s="137"/>
      <c r="J184" s="138">
        <f>ROUND(I184*H184,2)</f>
        <v>0</v>
      </c>
      <c r="K184" s="139"/>
      <c r="L184" s="31"/>
      <c r="M184" s="140" t="s">
        <v>1</v>
      </c>
      <c r="N184" s="141" t="s">
        <v>37</v>
      </c>
      <c r="P184" s="142">
        <f>O184*H184</f>
        <v>0</v>
      </c>
      <c r="Q184" s="142">
        <v>0.1295</v>
      </c>
      <c r="R184" s="142">
        <f>Q184*H184</f>
        <v>12.755750000000001</v>
      </c>
      <c r="S184" s="142">
        <v>0</v>
      </c>
      <c r="T184" s="143">
        <f>S184*H184</f>
        <v>0</v>
      </c>
      <c r="AR184" s="144" t="s">
        <v>87</v>
      </c>
      <c r="AT184" s="144" t="s">
        <v>123</v>
      </c>
      <c r="AU184" s="144" t="s">
        <v>81</v>
      </c>
      <c r="AY184" s="16" t="s">
        <v>121</v>
      </c>
      <c r="BE184" s="145">
        <f>IF(N184="základní",J184,0)</f>
        <v>0</v>
      </c>
      <c r="BF184" s="145">
        <f>IF(N184="snížená",J184,0)</f>
        <v>0</v>
      </c>
      <c r="BG184" s="145">
        <f>IF(N184="zákl. přenesená",J184,0)</f>
        <v>0</v>
      </c>
      <c r="BH184" s="145">
        <f>IF(N184="sníž. přenesená",J184,0)</f>
        <v>0</v>
      </c>
      <c r="BI184" s="145">
        <f>IF(N184="nulová",J184,0)</f>
        <v>0</v>
      </c>
      <c r="BJ184" s="16" t="s">
        <v>77</v>
      </c>
      <c r="BK184" s="145">
        <f>ROUND(I184*H184,2)</f>
        <v>0</v>
      </c>
      <c r="BL184" s="16" t="s">
        <v>87</v>
      </c>
      <c r="BM184" s="144" t="s">
        <v>551</v>
      </c>
    </row>
    <row r="185" spans="2:65" s="1" customFormat="1" ht="16.5" customHeight="1" x14ac:dyDescent="0.2">
      <c r="B185" s="31"/>
      <c r="C185" s="161" t="s">
        <v>237</v>
      </c>
      <c r="D185" s="161" t="s">
        <v>185</v>
      </c>
      <c r="E185" s="162" t="s">
        <v>381</v>
      </c>
      <c r="F185" s="163" t="s">
        <v>382</v>
      </c>
      <c r="G185" s="164" t="s">
        <v>152</v>
      </c>
      <c r="H185" s="165">
        <v>100.47</v>
      </c>
      <c r="I185" s="166"/>
      <c r="J185" s="167">
        <f>ROUND(I185*H185,2)</f>
        <v>0</v>
      </c>
      <c r="K185" s="168"/>
      <c r="L185" s="169"/>
      <c r="M185" s="170" t="s">
        <v>1</v>
      </c>
      <c r="N185" s="171" t="s">
        <v>37</v>
      </c>
      <c r="P185" s="142">
        <f>O185*H185</f>
        <v>0</v>
      </c>
      <c r="Q185" s="142">
        <v>3.5999999999999997E-2</v>
      </c>
      <c r="R185" s="142">
        <f>Q185*H185</f>
        <v>3.6169199999999995</v>
      </c>
      <c r="S185" s="142">
        <v>0</v>
      </c>
      <c r="T185" s="143">
        <f>S185*H185</f>
        <v>0</v>
      </c>
      <c r="AR185" s="144" t="s">
        <v>161</v>
      </c>
      <c r="AT185" s="144" t="s">
        <v>185</v>
      </c>
      <c r="AU185" s="144" t="s">
        <v>81</v>
      </c>
      <c r="AY185" s="16" t="s">
        <v>121</v>
      </c>
      <c r="BE185" s="145">
        <f>IF(N185="základní",J185,0)</f>
        <v>0</v>
      </c>
      <c r="BF185" s="145">
        <f>IF(N185="snížená",J185,0)</f>
        <v>0</v>
      </c>
      <c r="BG185" s="145">
        <f>IF(N185="zákl. přenesená",J185,0)</f>
        <v>0</v>
      </c>
      <c r="BH185" s="145">
        <f>IF(N185="sníž. přenesená",J185,0)</f>
        <v>0</v>
      </c>
      <c r="BI185" s="145">
        <f>IF(N185="nulová",J185,0)</f>
        <v>0</v>
      </c>
      <c r="BJ185" s="16" t="s">
        <v>77</v>
      </c>
      <c r="BK185" s="145">
        <f>ROUND(I185*H185,2)</f>
        <v>0</v>
      </c>
      <c r="BL185" s="16" t="s">
        <v>87</v>
      </c>
      <c r="BM185" s="144" t="s">
        <v>552</v>
      </c>
    </row>
    <row r="186" spans="2:65" s="12" customFormat="1" x14ac:dyDescent="0.2">
      <c r="B186" s="146"/>
      <c r="D186" s="147" t="s">
        <v>128</v>
      </c>
      <c r="F186" s="149" t="s">
        <v>553</v>
      </c>
      <c r="H186" s="150">
        <v>100.47</v>
      </c>
      <c r="I186" s="151"/>
      <c r="L186" s="146"/>
      <c r="M186" s="152"/>
      <c r="T186" s="153"/>
      <c r="AT186" s="148" t="s">
        <v>128</v>
      </c>
      <c r="AU186" s="148" t="s">
        <v>81</v>
      </c>
      <c r="AV186" s="12" t="s">
        <v>81</v>
      </c>
      <c r="AW186" s="12" t="s">
        <v>4</v>
      </c>
      <c r="AX186" s="12" t="s">
        <v>77</v>
      </c>
      <c r="AY186" s="148" t="s">
        <v>121</v>
      </c>
    </row>
    <row r="187" spans="2:65" s="1" customFormat="1" ht="24.2" customHeight="1" x14ac:dyDescent="0.2">
      <c r="B187" s="31"/>
      <c r="C187" s="132" t="s">
        <v>242</v>
      </c>
      <c r="D187" s="132" t="s">
        <v>123</v>
      </c>
      <c r="E187" s="133" t="s">
        <v>269</v>
      </c>
      <c r="F187" s="134" t="s">
        <v>270</v>
      </c>
      <c r="G187" s="135" t="s">
        <v>158</v>
      </c>
      <c r="H187" s="136">
        <v>5.05</v>
      </c>
      <c r="I187" s="137"/>
      <c r="J187" s="138">
        <f>ROUND(I187*H187,2)</f>
        <v>0</v>
      </c>
      <c r="K187" s="139"/>
      <c r="L187" s="31"/>
      <c r="M187" s="140" t="s">
        <v>1</v>
      </c>
      <c r="N187" s="141" t="s">
        <v>37</v>
      </c>
      <c r="P187" s="142">
        <f>O187*H187</f>
        <v>0</v>
      </c>
      <c r="Q187" s="142">
        <v>2.2563399999999998</v>
      </c>
      <c r="R187" s="142">
        <f>Q187*H187</f>
        <v>11.394516999999999</v>
      </c>
      <c r="S187" s="142">
        <v>0</v>
      </c>
      <c r="T187" s="143">
        <f>S187*H187</f>
        <v>0</v>
      </c>
      <c r="AR187" s="144" t="s">
        <v>87</v>
      </c>
      <c r="AT187" s="144" t="s">
        <v>123</v>
      </c>
      <c r="AU187" s="144" t="s">
        <v>81</v>
      </c>
      <c r="AY187" s="16" t="s">
        <v>121</v>
      </c>
      <c r="BE187" s="145">
        <f>IF(N187="základní",J187,0)</f>
        <v>0</v>
      </c>
      <c r="BF187" s="145">
        <f>IF(N187="snížená",J187,0)</f>
        <v>0</v>
      </c>
      <c r="BG187" s="145">
        <f>IF(N187="zákl. přenesená",J187,0)</f>
        <v>0</v>
      </c>
      <c r="BH187" s="145">
        <f>IF(N187="sníž. přenesená",J187,0)</f>
        <v>0</v>
      </c>
      <c r="BI187" s="145">
        <f>IF(N187="nulová",J187,0)</f>
        <v>0</v>
      </c>
      <c r="BJ187" s="16" t="s">
        <v>77</v>
      </c>
      <c r="BK187" s="145">
        <f>ROUND(I187*H187,2)</f>
        <v>0</v>
      </c>
      <c r="BL187" s="16" t="s">
        <v>87</v>
      </c>
      <c r="BM187" s="144" t="s">
        <v>554</v>
      </c>
    </row>
    <row r="188" spans="2:65" s="12" customFormat="1" x14ac:dyDescent="0.2">
      <c r="B188" s="146"/>
      <c r="D188" s="147" t="s">
        <v>128</v>
      </c>
      <c r="E188" s="148" t="s">
        <v>1</v>
      </c>
      <c r="F188" s="149" t="s">
        <v>555</v>
      </c>
      <c r="H188" s="150">
        <v>5.05</v>
      </c>
      <c r="I188" s="151"/>
      <c r="L188" s="146"/>
      <c r="M188" s="152"/>
      <c r="T188" s="153"/>
      <c r="AT188" s="148" t="s">
        <v>128</v>
      </c>
      <c r="AU188" s="148" t="s">
        <v>81</v>
      </c>
      <c r="AV188" s="12" t="s">
        <v>81</v>
      </c>
      <c r="AW188" s="12" t="s">
        <v>29</v>
      </c>
      <c r="AX188" s="12" t="s">
        <v>77</v>
      </c>
      <c r="AY188" s="148" t="s">
        <v>121</v>
      </c>
    </row>
    <row r="189" spans="2:65" s="1" customFormat="1" ht="24.2" customHeight="1" x14ac:dyDescent="0.2">
      <c r="B189" s="31"/>
      <c r="C189" s="132" t="s">
        <v>303</v>
      </c>
      <c r="D189" s="132" t="s">
        <v>123</v>
      </c>
      <c r="E189" s="133" t="s">
        <v>274</v>
      </c>
      <c r="F189" s="134" t="s">
        <v>275</v>
      </c>
      <c r="G189" s="135" t="s">
        <v>152</v>
      </c>
      <c r="H189" s="136">
        <v>3</v>
      </c>
      <c r="I189" s="137"/>
      <c r="J189" s="138">
        <f>ROUND(I189*H189,2)</f>
        <v>0</v>
      </c>
      <c r="K189" s="139"/>
      <c r="L189" s="31"/>
      <c r="M189" s="140" t="s">
        <v>1</v>
      </c>
      <c r="N189" s="141" t="s">
        <v>37</v>
      </c>
      <c r="P189" s="142">
        <f>O189*H189</f>
        <v>0</v>
      </c>
      <c r="Q189" s="142">
        <v>0</v>
      </c>
      <c r="R189" s="142">
        <f>Q189*H189</f>
        <v>0</v>
      </c>
      <c r="S189" s="142">
        <v>0</v>
      </c>
      <c r="T189" s="143">
        <f>S189*H189</f>
        <v>0</v>
      </c>
      <c r="AR189" s="144" t="s">
        <v>87</v>
      </c>
      <c r="AT189" s="144" t="s">
        <v>123</v>
      </c>
      <c r="AU189" s="144" t="s">
        <v>81</v>
      </c>
      <c r="AY189" s="16" t="s">
        <v>121</v>
      </c>
      <c r="BE189" s="145">
        <f>IF(N189="základní",J189,0)</f>
        <v>0</v>
      </c>
      <c r="BF189" s="145">
        <f>IF(N189="snížená",J189,0)</f>
        <v>0</v>
      </c>
      <c r="BG189" s="145">
        <f>IF(N189="zákl. přenesená",J189,0)</f>
        <v>0</v>
      </c>
      <c r="BH189" s="145">
        <f>IF(N189="sníž. přenesená",J189,0)</f>
        <v>0</v>
      </c>
      <c r="BI189" s="145">
        <f>IF(N189="nulová",J189,0)</f>
        <v>0</v>
      </c>
      <c r="BJ189" s="16" t="s">
        <v>77</v>
      </c>
      <c r="BK189" s="145">
        <f>ROUND(I189*H189,2)</f>
        <v>0</v>
      </c>
      <c r="BL189" s="16" t="s">
        <v>87</v>
      </c>
      <c r="BM189" s="144" t="s">
        <v>556</v>
      </c>
    </row>
    <row r="190" spans="2:65" s="12" customFormat="1" x14ac:dyDescent="0.2">
      <c r="B190" s="146"/>
      <c r="D190" s="147" t="s">
        <v>128</v>
      </c>
      <c r="E190" s="148" t="s">
        <v>1</v>
      </c>
      <c r="F190" s="149" t="s">
        <v>467</v>
      </c>
      <c r="H190" s="150">
        <v>3</v>
      </c>
      <c r="I190" s="151"/>
      <c r="L190" s="146"/>
      <c r="M190" s="152"/>
      <c r="T190" s="153"/>
      <c r="AT190" s="148" t="s">
        <v>128</v>
      </c>
      <c r="AU190" s="148" t="s">
        <v>81</v>
      </c>
      <c r="AV190" s="12" t="s">
        <v>81</v>
      </c>
      <c r="AW190" s="12" t="s">
        <v>29</v>
      </c>
      <c r="AX190" s="12" t="s">
        <v>77</v>
      </c>
      <c r="AY190" s="148" t="s">
        <v>121</v>
      </c>
    </row>
    <row r="191" spans="2:65" s="1" customFormat="1" ht="24.2" customHeight="1" x14ac:dyDescent="0.2">
      <c r="B191" s="31"/>
      <c r="C191" s="132" t="s">
        <v>309</v>
      </c>
      <c r="D191" s="132" t="s">
        <v>123</v>
      </c>
      <c r="E191" s="133" t="s">
        <v>281</v>
      </c>
      <c r="F191" s="134" t="s">
        <v>282</v>
      </c>
      <c r="G191" s="135" t="s">
        <v>152</v>
      </c>
      <c r="H191" s="136">
        <v>3</v>
      </c>
      <c r="I191" s="137"/>
      <c r="J191" s="138">
        <f>ROUND(I191*H191,2)</f>
        <v>0</v>
      </c>
      <c r="K191" s="139"/>
      <c r="L191" s="31"/>
      <c r="M191" s="140" t="s">
        <v>1</v>
      </c>
      <c r="N191" s="141" t="s">
        <v>37</v>
      </c>
      <c r="P191" s="142">
        <f>O191*H191</f>
        <v>0</v>
      </c>
      <c r="Q191" s="142">
        <v>5.0000000000000002E-5</v>
      </c>
      <c r="R191" s="142">
        <f>Q191*H191</f>
        <v>1.5000000000000001E-4</v>
      </c>
      <c r="S191" s="142">
        <v>0</v>
      </c>
      <c r="T191" s="143">
        <f>S191*H191</f>
        <v>0</v>
      </c>
      <c r="AR191" s="144" t="s">
        <v>87</v>
      </c>
      <c r="AT191" s="144" t="s">
        <v>123</v>
      </c>
      <c r="AU191" s="144" t="s">
        <v>81</v>
      </c>
      <c r="AY191" s="16" t="s">
        <v>121</v>
      </c>
      <c r="BE191" s="145">
        <f>IF(N191="základní",J191,0)</f>
        <v>0</v>
      </c>
      <c r="BF191" s="145">
        <f>IF(N191="snížená",J191,0)</f>
        <v>0</v>
      </c>
      <c r="BG191" s="145">
        <f>IF(N191="zákl. přenesená",J191,0)</f>
        <v>0</v>
      </c>
      <c r="BH191" s="145">
        <f>IF(N191="sníž. přenesená",J191,0)</f>
        <v>0</v>
      </c>
      <c r="BI191" s="145">
        <f>IF(N191="nulová",J191,0)</f>
        <v>0</v>
      </c>
      <c r="BJ191" s="16" t="s">
        <v>77</v>
      </c>
      <c r="BK191" s="145">
        <f>ROUND(I191*H191,2)</f>
        <v>0</v>
      </c>
      <c r="BL191" s="16" t="s">
        <v>87</v>
      </c>
      <c r="BM191" s="144" t="s">
        <v>557</v>
      </c>
    </row>
    <row r="192" spans="2:65" s="1" customFormat="1" ht="16.5" customHeight="1" x14ac:dyDescent="0.2">
      <c r="B192" s="31"/>
      <c r="C192" s="132" t="s">
        <v>314</v>
      </c>
      <c r="D192" s="132" t="s">
        <v>123</v>
      </c>
      <c r="E192" s="133" t="s">
        <v>285</v>
      </c>
      <c r="F192" s="134" t="s">
        <v>286</v>
      </c>
      <c r="G192" s="135" t="s">
        <v>152</v>
      </c>
      <c r="H192" s="136">
        <v>3</v>
      </c>
      <c r="I192" s="137"/>
      <c r="J192" s="138">
        <f>ROUND(I192*H192,2)</f>
        <v>0</v>
      </c>
      <c r="K192" s="139"/>
      <c r="L192" s="31"/>
      <c r="M192" s="140" t="s">
        <v>1</v>
      </c>
      <c r="N192" s="141" t="s">
        <v>37</v>
      </c>
      <c r="P192" s="142">
        <f>O192*H192</f>
        <v>0</v>
      </c>
      <c r="Q192" s="142">
        <v>0</v>
      </c>
      <c r="R192" s="142">
        <f>Q192*H192</f>
        <v>0</v>
      </c>
      <c r="S192" s="142">
        <v>0</v>
      </c>
      <c r="T192" s="143">
        <f>S192*H192</f>
        <v>0</v>
      </c>
      <c r="AR192" s="144" t="s">
        <v>87</v>
      </c>
      <c r="AT192" s="144" t="s">
        <v>123</v>
      </c>
      <c r="AU192" s="144" t="s">
        <v>81</v>
      </c>
      <c r="AY192" s="16" t="s">
        <v>121</v>
      </c>
      <c r="BE192" s="145">
        <f>IF(N192="základní",J192,0)</f>
        <v>0</v>
      </c>
      <c r="BF192" s="145">
        <f>IF(N192="snížená",J192,0)</f>
        <v>0</v>
      </c>
      <c r="BG192" s="145">
        <f>IF(N192="zákl. přenesená",J192,0)</f>
        <v>0</v>
      </c>
      <c r="BH192" s="145">
        <f>IF(N192="sníž. přenesená",J192,0)</f>
        <v>0</v>
      </c>
      <c r="BI192" s="145">
        <f>IF(N192="nulová",J192,0)</f>
        <v>0</v>
      </c>
      <c r="BJ192" s="16" t="s">
        <v>77</v>
      </c>
      <c r="BK192" s="145">
        <f>ROUND(I192*H192,2)</f>
        <v>0</v>
      </c>
      <c r="BL192" s="16" t="s">
        <v>87</v>
      </c>
      <c r="BM192" s="144" t="s">
        <v>558</v>
      </c>
    </row>
    <row r="193" spans="2:65" s="1" customFormat="1" ht="24.2" customHeight="1" x14ac:dyDescent="0.2">
      <c r="B193" s="31"/>
      <c r="C193" s="132" t="s">
        <v>232</v>
      </c>
      <c r="D193" s="132" t="s">
        <v>123</v>
      </c>
      <c r="E193" s="133" t="s">
        <v>470</v>
      </c>
      <c r="F193" s="134" t="s">
        <v>471</v>
      </c>
      <c r="G193" s="135" t="s">
        <v>126</v>
      </c>
      <c r="H193" s="136">
        <v>6.78</v>
      </c>
      <c r="I193" s="137"/>
      <c r="J193" s="138">
        <f>ROUND(I193*H193,2)</f>
        <v>0</v>
      </c>
      <c r="K193" s="139"/>
      <c r="L193" s="31"/>
      <c r="M193" s="140" t="s">
        <v>1</v>
      </c>
      <c r="N193" s="141" t="s">
        <v>37</v>
      </c>
      <c r="P193" s="142">
        <f>O193*H193</f>
        <v>0</v>
      </c>
      <c r="Q193" s="142">
        <v>0</v>
      </c>
      <c r="R193" s="142">
        <f>Q193*H193</f>
        <v>0</v>
      </c>
      <c r="S193" s="142">
        <v>0.05</v>
      </c>
      <c r="T193" s="143">
        <f>S193*H193</f>
        <v>0.33900000000000002</v>
      </c>
      <c r="AR193" s="144" t="s">
        <v>87</v>
      </c>
      <c r="AT193" s="144" t="s">
        <v>123</v>
      </c>
      <c r="AU193" s="144" t="s">
        <v>81</v>
      </c>
      <c r="AY193" s="16" t="s">
        <v>121</v>
      </c>
      <c r="BE193" s="145">
        <f>IF(N193="základní",J193,0)</f>
        <v>0</v>
      </c>
      <c r="BF193" s="145">
        <f>IF(N193="snížená",J193,0)</f>
        <v>0</v>
      </c>
      <c r="BG193" s="145">
        <f>IF(N193="zákl. přenesená",J193,0)</f>
        <v>0</v>
      </c>
      <c r="BH193" s="145">
        <f>IF(N193="sníž. přenesená",J193,0)</f>
        <v>0</v>
      </c>
      <c r="BI193" s="145">
        <f>IF(N193="nulová",J193,0)</f>
        <v>0</v>
      </c>
      <c r="BJ193" s="16" t="s">
        <v>77</v>
      </c>
      <c r="BK193" s="145">
        <f>ROUND(I193*H193,2)</f>
        <v>0</v>
      </c>
      <c r="BL193" s="16" t="s">
        <v>87</v>
      </c>
      <c r="BM193" s="144" t="s">
        <v>559</v>
      </c>
    </row>
    <row r="194" spans="2:65" s="11" customFormat="1" ht="22.9" customHeight="1" x14ac:dyDescent="0.2">
      <c r="B194" s="120"/>
      <c r="D194" s="121" t="s">
        <v>71</v>
      </c>
      <c r="E194" s="130" t="s">
        <v>292</v>
      </c>
      <c r="F194" s="130" t="s">
        <v>293</v>
      </c>
      <c r="I194" s="123"/>
      <c r="J194" s="131">
        <f>BK194</f>
        <v>0</v>
      </c>
      <c r="L194" s="120"/>
      <c r="M194" s="125"/>
      <c r="P194" s="126">
        <f>SUM(P195:P206)</f>
        <v>0</v>
      </c>
      <c r="R194" s="126">
        <f>SUM(R195:R206)</f>
        <v>0</v>
      </c>
      <c r="T194" s="127">
        <f>SUM(T195:T206)</f>
        <v>0</v>
      </c>
      <c r="AR194" s="121" t="s">
        <v>77</v>
      </c>
      <c r="AT194" s="128" t="s">
        <v>71</v>
      </c>
      <c r="AU194" s="128" t="s">
        <v>77</v>
      </c>
      <c r="AY194" s="121" t="s">
        <v>121</v>
      </c>
      <c r="BK194" s="129">
        <f>SUM(BK195:BK206)</f>
        <v>0</v>
      </c>
    </row>
    <row r="195" spans="2:65" s="1" customFormat="1" ht="21.75" customHeight="1" x14ac:dyDescent="0.2">
      <c r="B195" s="31"/>
      <c r="C195" s="132" t="s">
        <v>248</v>
      </c>
      <c r="D195" s="132" t="s">
        <v>123</v>
      </c>
      <c r="E195" s="133" t="s">
        <v>295</v>
      </c>
      <c r="F195" s="134" t="s">
        <v>296</v>
      </c>
      <c r="G195" s="135" t="s">
        <v>188</v>
      </c>
      <c r="H195" s="136">
        <v>124.504</v>
      </c>
      <c r="I195" s="137"/>
      <c r="J195" s="138">
        <f>ROUND(I195*H195,2)</f>
        <v>0</v>
      </c>
      <c r="K195" s="139"/>
      <c r="L195" s="31"/>
      <c r="M195" s="140" t="s">
        <v>1</v>
      </c>
      <c r="N195" s="141" t="s">
        <v>37</v>
      </c>
      <c r="P195" s="142">
        <f>O195*H195</f>
        <v>0</v>
      </c>
      <c r="Q195" s="142">
        <v>0</v>
      </c>
      <c r="R195" s="142">
        <f>Q195*H195</f>
        <v>0</v>
      </c>
      <c r="S195" s="142">
        <v>0</v>
      </c>
      <c r="T195" s="143">
        <f>S195*H195</f>
        <v>0</v>
      </c>
      <c r="AR195" s="144" t="s">
        <v>87</v>
      </c>
      <c r="AT195" s="144" t="s">
        <v>123</v>
      </c>
      <c r="AU195" s="144" t="s">
        <v>81</v>
      </c>
      <c r="AY195" s="16" t="s">
        <v>121</v>
      </c>
      <c r="BE195" s="145">
        <f>IF(N195="základní",J195,0)</f>
        <v>0</v>
      </c>
      <c r="BF195" s="145">
        <f>IF(N195="snížená",J195,0)</f>
        <v>0</v>
      </c>
      <c r="BG195" s="145">
        <f>IF(N195="zákl. přenesená",J195,0)</f>
        <v>0</v>
      </c>
      <c r="BH195" s="145">
        <f>IF(N195="sníž. přenesená",J195,0)</f>
        <v>0</v>
      </c>
      <c r="BI195" s="145">
        <f>IF(N195="nulová",J195,0)</f>
        <v>0</v>
      </c>
      <c r="BJ195" s="16" t="s">
        <v>77</v>
      </c>
      <c r="BK195" s="145">
        <f>ROUND(I195*H195,2)</f>
        <v>0</v>
      </c>
      <c r="BL195" s="16" t="s">
        <v>87</v>
      </c>
      <c r="BM195" s="144" t="s">
        <v>560</v>
      </c>
    </row>
    <row r="196" spans="2:65" s="1" customFormat="1" ht="24.2" customHeight="1" x14ac:dyDescent="0.2">
      <c r="B196" s="31"/>
      <c r="C196" s="132" t="s">
        <v>252</v>
      </c>
      <c r="D196" s="132" t="s">
        <v>123</v>
      </c>
      <c r="E196" s="133" t="s">
        <v>299</v>
      </c>
      <c r="F196" s="134" t="s">
        <v>300</v>
      </c>
      <c r="G196" s="135" t="s">
        <v>188</v>
      </c>
      <c r="H196" s="136">
        <v>373.512</v>
      </c>
      <c r="I196" s="137"/>
      <c r="J196" s="138">
        <f>ROUND(I196*H196,2)</f>
        <v>0</v>
      </c>
      <c r="K196" s="139"/>
      <c r="L196" s="31"/>
      <c r="M196" s="140" t="s">
        <v>1</v>
      </c>
      <c r="N196" s="141" t="s">
        <v>37</v>
      </c>
      <c r="P196" s="142">
        <f>O196*H196</f>
        <v>0</v>
      </c>
      <c r="Q196" s="142">
        <v>0</v>
      </c>
      <c r="R196" s="142">
        <f>Q196*H196</f>
        <v>0</v>
      </c>
      <c r="S196" s="142">
        <v>0</v>
      </c>
      <c r="T196" s="143">
        <f>S196*H196</f>
        <v>0</v>
      </c>
      <c r="AR196" s="144" t="s">
        <v>87</v>
      </c>
      <c r="AT196" s="144" t="s">
        <v>123</v>
      </c>
      <c r="AU196" s="144" t="s">
        <v>81</v>
      </c>
      <c r="AY196" s="16" t="s">
        <v>121</v>
      </c>
      <c r="BE196" s="145">
        <f>IF(N196="základní",J196,0)</f>
        <v>0</v>
      </c>
      <c r="BF196" s="145">
        <f>IF(N196="snížená",J196,0)</f>
        <v>0</v>
      </c>
      <c r="BG196" s="145">
        <f>IF(N196="zákl. přenesená",J196,0)</f>
        <v>0</v>
      </c>
      <c r="BH196" s="145">
        <f>IF(N196="sníž. přenesená",J196,0)</f>
        <v>0</v>
      </c>
      <c r="BI196" s="145">
        <f>IF(N196="nulová",J196,0)</f>
        <v>0</v>
      </c>
      <c r="BJ196" s="16" t="s">
        <v>77</v>
      </c>
      <c r="BK196" s="145">
        <f>ROUND(I196*H196,2)</f>
        <v>0</v>
      </c>
      <c r="BL196" s="16" t="s">
        <v>87</v>
      </c>
      <c r="BM196" s="144" t="s">
        <v>561</v>
      </c>
    </row>
    <row r="197" spans="2:65" s="12" customFormat="1" x14ac:dyDescent="0.2">
      <c r="B197" s="146"/>
      <c r="D197" s="147" t="s">
        <v>128</v>
      </c>
      <c r="F197" s="149" t="s">
        <v>562</v>
      </c>
      <c r="H197" s="150">
        <v>373.512</v>
      </c>
      <c r="I197" s="151"/>
      <c r="L197" s="146"/>
      <c r="M197" s="152"/>
      <c r="T197" s="153"/>
      <c r="AT197" s="148" t="s">
        <v>128</v>
      </c>
      <c r="AU197" s="148" t="s">
        <v>81</v>
      </c>
      <c r="AV197" s="12" t="s">
        <v>81</v>
      </c>
      <c r="AW197" s="12" t="s">
        <v>4</v>
      </c>
      <c r="AX197" s="12" t="s">
        <v>77</v>
      </c>
      <c r="AY197" s="148" t="s">
        <v>121</v>
      </c>
    </row>
    <row r="198" spans="2:65" s="1" customFormat="1" ht="37.9" customHeight="1" x14ac:dyDescent="0.2">
      <c r="B198" s="31"/>
      <c r="C198" s="132" t="s">
        <v>258</v>
      </c>
      <c r="D198" s="132" t="s">
        <v>123</v>
      </c>
      <c r="E198" s="133" t="s">
        <v>304</v>
      </c>
      <c r="F198" s="134" t="s">
        <v>305</v>
      </c>
      <c r="G198" s="135" t="s">
        <v>188</v>
      </c>
      <c r="H198" s="136">
        <v>38.792999999999999</v>
      </c>
      <c r="I198" s="137"/>
      <c r="J198" s="138">
        <f>ROUND(I198*H198,2)</f>
        <v>0</v>
      </c>
      <c r="K198" s="139"/>
      <c r="L198" s="31"/>
      <c r="M198" s="140" t="s">
        <v>1</v>
      </c>
      <c r="N198" s="141" t="s">
        <v>37</v>
      </c>
      <c r="P198" s="142">
        <f>O198*H198</f>
        <v>0</v>
      </c>
      <c r="Q198" s="142">
        <v>0</v>
      </c>
      <c r="R198" s="142">
        <f>Q198*H198</f>
        <v>0</v>
      </c>
      <c r="S198" s="142">
        <v>0</v>
      </c>
      <c r="T198" s="143">
        <f>S198*H198</f>
        <v>0</v>
      </c>
      <c r="AR198" s="144" t="s">
        <v>87</v>
      </c>
      <c r="AT198" s="144" t="s">
        <v>123</v>
      </c>
      <c r="AU198" s="144" t="s">
        <v>81</v>
      </c>
      <c r="AY198" s="16" t="s">
        <v>121</v>
      </c>
      <c r="BE198" s="145">
        <f>IF(N198="základní",J198,0)</f>
        <v>0</v>
      </c>
      <c r="BF198" s="145">
        <f>IF(N198="snížená",J198,0)</f>
        <v>0</v>
      </c>
      <c r="BG198" s="145">
        <f>IF(N198="zákl. přenesená",J198,0)</f>
        <v>0</v>
      </c>
      <c r="BH198" s="145">
        <f>IF(N198="sníž. přenesená",J198,0)</f>
        <v>0</v>
      </c>
      <c r="BI198" s="145">
        <f>IF(N198="nulová",J198,0)</f>
        <v>0</v>
      </c>
      <c r="BJ198" s="16" t="s">
        <v>77</v>
      </c>
      <c r="BK198" s="145">
        <f>ROUND(I198*H198,2)</f>
        <v>0</v>
      </c>
      <c r="BL198" s="16" t="s">
        <v>87</v>
      </c>
      <c r="BM198" s="144" t="s">
        <v>563</v>
      </c>
    </row>
    <row r="199" spans="2:65" s="12" customFormat="1" x14ac:dyDescent="0.2">
      <c r="B199" s="146"/>
      <c r="D199" s="147" t="s">
        <v>128</v>
      </c>
      <c r="E199" s="148" t="s">
        <v>1</v>
      </c>
      <c r="F199" s="149" t="s">
        <v>564</v>
      </c>
      <c r="H199" s="150">
        <v>17.588000000000001</v>
      </c>
      <c r="I199" s="151"/>
      <c r="L199" s="146"/>
      <c r="M199" s="152"/>
      <c r="T199" s="153"/>
      <c r="AT199" s="148" t="s">
        <v>128</v>
      </c>
      <c r="AU199" s="148" t="s">
        <v>81</v>
      </c>
      <c r="AV199" s="12" t="s">
        <v>81</v>
      </c>
      <c r="AW199" s="12" t="s">
        <v>29</v>
      </c>
      <c r="AX199" s="12" t="s">
        <v>72</v>
      </c>
      <c r="AY199" s="148" t="s">
        <v>121</v>
      </c>
    </row>
    <row r="200" spans="2:65" s="12" customFormat="1" x14ac:dyDescent="0.2">
      <c r="B200" s="146"/>
      <c r="D200" s="147" t="s">
        <v>128</v>
      </c>
      <c r="E200" s="148" t="s">
        <v>1</v>
      </c>
      <c r="F200" s="149" t="s">
        <v>565</v>
      </c>
      <c r="H200" s="150">
        <v>20.704999999999998</v>
      </c>
      <c r="I200" s="151"/>
      <c r="L200" s="146"/>
      <c r="M200" s="152"/>
      <c r="T200" s="153"/>
      <c r="AT200" s="148" t="s">
        <v>128</v>
      </c>
      <c r="AU200" s="148" t="s">
        <v>81</v>
      </c>
      <c r="AV200" s="12" t="s">
        <v>81</v>
      </c>
      <c r="AW200" s="12" t="s">
        <v>29</v>
      </c>
      <c r="AX200" s="12" t="s">
        <v>72</v>
      </c>
      <c r="AY200" s="148" t="s">
        <v>121</v>
      </c>
    </row>
    <row r="201" spans="2:65" s="12" customFormat="1" x14ac:dyDescent="0.2">
      <c r="B201" s="146"/>
      <c r="D201" s="147" t="s">
        <v>128</v>
      </c>
      <c r="E201" s="148" t="s">
        <v>1</v>
      </c>
      <c r="F201" s="149" t="s">
        <v>566</v>
      </c>
      <c r="H201" s="150">
        <v>0.5</v>
      </c>
      <c r="I201" s="151"/>
      <c r="L201" s="146"/>
      <c r="M201" s="152"/>
      <c r="T201" s="153"/>
      <c r="AT201" s="148" t="s">
        <v>128</v>
      </c>
      <c r="AU201" s="148" t="s">
        <v>81</v>
      </c>
      <c r="AV201" s="12" t="s">
        <v>81</v>
      </c>
      <c r="AW201" s="12" t="s">
        <v>29</v>
      </c>
      <c r="AX201" s="12" t="s">
        <v>72</v>
      </c>
      <c r="AY201" s="148" t="s">
        <v>121</v>
      </c>
    </row>
    <row r="202" spans="2:65" s="13" customFormat="1" x14ac:dyDescent="0.2">
      <c r="B202" s="154"/>
      <c r="D202" s="147" t="s">
        <v>128</v>
      </c>
      <c r="E202" s="155" t="s">
        <v>1</v>
      </c>
      <c r="F202" s="156" t="s">
        <v>143</v>
      </c>
      <c r="H202" s="157">
        <v>38.792999999999999</v>
      </c>
      <c r="I202" s="158"/>
      <c r="L202" s="154"/>
      <c r="M202" s="159"/>
      <c r="T202" s="160"/>
      <c r="AT202" s="155" t="s">
        <v>128</v>
      </c>
      <c r="AU202" s="155" t="s">
        <v>81</v>
      </c>
      <c r="AV202" s="13" t="s">
        <v>87</v>
      </c>
      <c r="AW202" s="13" t="s">
        <v>29</v>
      </c>
      <c r="AX202" s="13" t="s">
        <v>77</v>
      </c>
      <c r="AY202" s="155" t="s">
        <v>121</v>
      </c>
    </row>
    <row r="203" spans="2:65" s="1" customFormat="1" ht="44.25" customHeight="1" x14ac:dyDescent="0.2">
      <c r="B203" s="31"/>
      <c r="C203" s="132" t="s">
        <v>263</v>
      </c>
      <c r="D203" s="132" t="s">
        <v>123</v>
      </c>
      <c r="E203" s="133" t="s">
        <v>310</v>
      </c>
      <c r="F203" s="134" t="s">
        <v>311</v>
      </c>
      <c r="G203" s="135" t="s">
        <v>188</v>
      </c>
      <c r="H203" s="136">
        <v>68.64</v>
      </c>
      <c r="I203" s="137"/>
      <c r="J203" s="138">
        <f>ROUND(I203*H203,2)</f>
        <v>0</v>
      </c>
      <c r="K203" s="139"/>
      <c r="L203" s="31"/>
      <c r="M203" s="140" t="s">
        <v>1</v>
      </c>
      <c r="N203" s="141" t="s">
        <v>37</v>
      </c>
      <c r="P203" s="142">
        <f>O203*H203</f>
        <v>0</v>
      </c>
      <c r="Q203" s="142">
        <v>0</v>
      </c>
      <c r="R203" s="142">
        <f>Q203*H203</f>
        <v>0</v>
      </c>
      <c r="S203" s="142">
        <v>0</v>
      </c>
      <c r="T203" s="143">
        <f>S203*H203</f>
        <v>0</v>
      </c>
      <c r="AR203" s="144" t="s">
        <v>87</v>
      </c>
      <c r="AT203" s="144" t="s">
        <v>123</v>
      </c>
      <c r="AU203" s="144" t="s">
        <v>81</v>
      </c>
      <c r="AY203" s="16" t="s">
        <v>121</v>
      </c>
      <c r="BE203" s="145">
        <f>IF(N203="základní",J203,0)</f>
        <v>0</v>
      </c>
      <c r="BF203" s="145">
        <f>IF(N203="snížená",J203,0)</f>
        <v>0</v>
      </c>
      <c r="BG203" s="145">
        <f>IF(N203="zákl. přenesená",J203,0)</f>
        <v>0</v>
      </c>
      <c r="BH203" s="145">
        <f>IF(N203="sníž. přenesená",J203,0)</f>
        <v>0</v>
      </c>
      <c r="BI203" s="145">
        <f>IF(N203="nulová",J203,0)</f>
        <v>0</v>
      </c>
      <c r="BJ203" s="16" t="s">
        <v>77</v>
      </c>
      <c r="BK203" s="145">
        <f>ROUND(I203*H203,2)</f>
        <v>0</v>
      </c>
      <c r="BL203" s="16" t="s">
        <v>87</v>
      </c>
      <c r="BM203" s="144" t="s">
        <v>567</v>
      </c>
    </row>
    <row r="204" spans="2:65" s="12" customFormat="1" x14ac:dyDescent="0.2">
      <c r="B204" s="146"/>
      <c r="D204" s="147" t="s">
        <v>128</v>
      </c>
      <c r="E204" s="148" t="s">
        <v>1</v>
      </c>
      <c r="F204" s="149" t="s">
        <v>568</v>
      </c>
      <c r="H204" s="150">
        <v>68.64</v>
      </c>
      <c r="I204" s="151"/>
      <c r="L204" s="146"/>
      <c r="M204" s="152"/>
      <c r="T204" s="153"/>
      <c r="AT204" s="148" t="s">
        <v>128</v>
      </c>
      <c r="AU204" s="148" t="s">
        <v>81</v>
      </c>
      <c r="AV204" s="12" t="s">
        <v>81</v>
      </c>
      <c r="AW204" s="12" t="s">
        <v>29</v>
      </c>
      <c r="AX204" s="12" t="s">
        <v>77</v>
      </c>
      <c r="AY204" s="148" t="s">
        <v>121</v>
      </c>
    </row>
    <row r="205" spans="2:65" s="1" customFormat="1" ht="44.25" customHeight="1" x14ac:dyDescent="0.2">
      <c r="B205" s="31"/>
      <c r="C205" s="132" t="s">
        <v>268</v>
      </c>
      <c r="D205" s="132" t="s">
        <v>123</v>
      </c>
      <c r="E205" s="133" t="s">
        <v>315</v>
      </c>
      <c r="F205" s="134" t="s">
        <v>316</v>
      </c>
      <c r="G205" s="135" t="s">
        <v>188</v>
      </c>
      <c r="H205" s="136">
        <v>34.32</v>
      </c>
      <c r="I205" s="137"/>
      <c r="J205" s="138">
        <f>ROUND(I205*H205,2)</f>
        <v>0</v>
      </c>
      <c r="K205" s="139"/>
      <c r="L205" s="31"/>
      <c r="M205" s="140" t="s">
        <v>1</v>
      </c>
      <c r="N205" s="141" t="s">
        <v>37</v>
      </c>
      <c r="P205" s="142">
        <f>O205*H205</f>
        <v>0</v>
      </c>
      <c r="Q205" s="142">
        <v>0</v>
      </c>
      <c r="R205" s="142">
        <f>Q205*H205</f>
        <v>0</v>
      </c>
      <c r="S205" s="142">
        <v>0</v>
      </c>
      <c r="T205" s="143">
        <f>S205*H205</f>
        <v>0</v>
      </c>
      <c r="AR205" s="144" t="s">
        <v>87</v>
      </c>
      <c r="AT205" s="144" t="s">
        <v>123</v>
      </c>
      <c r="AU205" s="144" t="s">
        <v>81</v>
      </c>
      <c r="AY205" s="16" t="s">
        <v>121</v>
      </c>
      <c r="BE205" s="145">
        <f>IF(N205="základní",J205,0)</f>
        <v>0</v>
      </c>
      <c r="BF205" s="145">
        <f>IF(N205="snížená",J205,0)</f>
        <v>0</v>
      </c>
      <c r="BG205" s="145">
        <f>IF(N205="zákl. přenesená",J205,0)</f>
        <v>0</v>
      </c>
      <c r="BH205" s="145">
        <f>IF(N205="sníž. přenesená",J205,0)</f>
        <v>0</v>
      </c>
      <c r="BI205" s="145">
        <f>IF(N205="nulová",J205,0)</f>
        <v>0</v>
      </c>
      <c r="BJ205" s="16" t="s">
        <v>77</v>
      </c>
      <c r="BK205" s="145">
        <f>ROUND(I205*H205,2)</f>
        <v>0</v>
      </c>
      <c r="BL205" s="16" t="s">
        <v>87</v>
      </c>
      <c r="BM205" s="144" t="s">
        <v>569</v>
      </c>
    </row>
    <row r="206" spans="2:65" s="12" customFormat="1" x14ac:dyDescent="0.2">
      <c r="B206" s="146"/>
      <c r="D206" s="147" t="s">
        <v>128</v>
      </c>
      <c r="E206" s="148" t="s">
        <v>1</v>
      </c>
      <c r="F206" s="149" t="s">
        <v>570</v>
      </c>
      <c r="H206" s="150">
        <v>34.32</v>
      </c>
      <c r="I206" s="151"/>
      <c r="L206" s="146"/>
      <c r="M206" s="152"/>
      <c r="T206" s="153"/>
      <c r="AT206" s="148" t="s">
        <v>128</v>
      </c>
      <c r="AU206" s="148" t="s">
        <v>81</v>
      </c>
      <c r="AV206" s="12" t="s">
        <v>81</v>
      </c>
      <c r="AW206" s="12" t="s">
        <v>29</v>
      </c>
      <c r="AX206" s="12" t="s">
        <v>77</v>
      </c>
      <c r="AY206" s="148" t="s">
        <v>121</v>
      </c>
    </row>
    <row r="207" spans="2:65" s="11" customFormat="1" ht="22.9" customHeight="1" x14ac:dyDescent="0.2">
      <c r="B207" s="120"/>
      <c r="D207" s="121" t="s">
        <v>71</v>
      </c>
      <c r="E207" s="130" t="s">
        <v>319</v>
      </c>
      <c r="F207" s="130" t="s">
        <v>320</v>
      </c>
      <c r="I207" s="123"/>
      <c r="J207" s="131">
        <f>BK207</f>
        <v>0</v>
      </c>
      <c r="L207" s="120"/>
      <c r="M207" s="125"/>
      <c r="P207" s="126">
        <f>P208</f>
        <v>0</v>
      </c>
      <c r="R207" s="126">
        <f>R208</f>
        <v>0</v>
      </c>
      <c r="T207" s="127">
        <f>T208</f>
        <v>0</v>
      </c>
      <c r="AR207" s="121" t="s">
        <v>77</v>
      </c>
      <c r="AT207" s="128" t="s">
        <v>71</v>
      </c>
      <c r="AU207" s="128" t="s">
        <v>77</v>
      </c>
      <c r="AY207" s="121" t="s">
        <v>121</v>
      </c>
      <c r="BK207" s="129">
        <f>BK208</f>
        <v>0</v>
      </c>
    </row>
    <row r="208" spans="2:65" s="1" customFormat="1" ht="24.2" customHeight="1" x14ac:dyDescent="0.2">
      <c r="B208" s="31"/>
      <c r="C208" s="132" t="s">
        <v>273</v>
      </c>
      <c r="D208" s="132" t="s">
        <v>123</v>
      </c>
      <c r="E208" s="133" t="s">
        <v>322</v>
      </c>
      <c r="F208" s="134" t="s">
        <v>323</v>
      </c>
      <c r="G208" s="135" t="s">
        <v>188</v>
      </c>
      <c r="H208" s="136">
        <v>115.792</v>
      </c>
      <c r="I208" s="137"/>
      <c r="J208" s="138">
        <f>ROUND(I208*H208,2)</f>
        <v>0</v>
      </c>
      <c r="K208" s="139"/>
      <c r="L208" s="31"/>
      <c r="M208" s="140" t="s">
        <v>1</v>
      </c>
      <c r="N208" s="141" t="s">
        <v>37</v>
      </c>
      <c r="P208" s="142">
        <f>O208*H208</f>
        <v>0</v>
      </c>
      <c r="Q208" s="142">
        <v>0</v>
      </c>
      <c r="R208" s="142">
        <f>Q208*H208</f>
        <v>0</v>
      </c>
      <c r="S208" s="142">
        <v>0</v>
      </c>
      <c r="T208" s="143">
        <f>S208*H208</f>
        <v>0</v>
      </c>
      <c r="AR208" s="144" t="s">
        <v>87</v>
      </c>
      <c r="AT208" s="144" t="s">
        <v>123</v>
      </c>
      <c r="AU208" s="144" t="s">
        <v>81</v>
      </c>
      <c r="AY208" s="16" t="s">
        <v>121</v>
      </c>
      <c r="BE208" s="145">
        <f>IF(N208="základní",J208,0)</f>
        <v>0</v>
      </c>
      <c r="BF208" s="145">
        <f>IF(N208="snížená",J208,0)</f>
        <v>0</v>
      </c>
      <c r="BG208" s="145">
        <f>IF(N208="zákl. přenesená",J208,0)</f>
        <v>0</v>
      </c>
      <c r="BH208" s="145">
        <f>IF(N208="sníž. přenesená",J208,0)</f>
        <v>0</v>
      </c>
      <c r="BI208" s="145">
        <f>IF(N208="nulová",J208,0)</f>
        <v>0</v>
      </c>
      <c r="BJ208" s="16" t="s">
        <v>77</v>
      </c>
      <c r="BK208" s="145">
        <f>ROUND(I208*H208,2)</f>
        <v>0</v>
      </c>
      <c r="BL208" s="16" t="s">
        <v>87</v>
      </c>
      <c r="BM208" s="144" t="s">
        <v>571</v>
      </c>
    </row>
    <row r="209" spans="2:65" s="11" customFormat="1" ht="25.9" customHeight="1" x14ac:dyDescent="0.2">
      <c r="B209" s="120"/>
      <c r="D209" s="121" t="s">
        <v>71</v>
      </c>
      <c r="E209" s="122" t="s">
        <v>482</v>
      </c>
      <c r="F209" s="122" t="s">
        <v>483</v>
      </c>
      <c r="I209" s="123"/>
      <c r="J209" s="124">
        <f>BK209</f>
        <v>0</v>
      </c>
      <c r="L209" s="120"/>
      <c r="M209" s="125"/>
      <c r="P209" s="126">
        <f>P210</f>
        <v>0</v>
      </c>
      <c r="R209" s="126">
        <f>R210</f>
        <v>8.9385999999999997E-3</v>
      </c>
      <c r="T209" s="127">
        <f>T210</f>
        <v>0</v>
      </c>
      <c r="AR209" s="121" t="s">
        <v>81</v>
      </c>
      <c r="AT209" s="128" t="s">
        <v>71</v>
      </c>
      <c r="AU209" s="128" t="s">
        <v>72</v>
      </c>
      <c r="AY209" s="121" t="s">
        <v>121</v>
      </c>
      <c r="BK209" s="129">
        <f>BK210</f>
        <v>0</v>
      </c>
    </row>
    <row r="210" spans="2:65" s="11" customFormat="1" ht="22.9" customHeight="1" x14ac:dyDescent="0.2">
      <c r="B210" s="120"/>
      <c r="D210" s="121" t="s">
        <v>71</v>
      </c>
      <c r="E210" s="130" t="s">
        <v>484</v>
      </c>
      <c r="F210" s="130" t="s">
        <v>485</v>
      </c>
      <c r="I210" s="123"/>
      <c r="J210" s="131">
        <f>BK210</f>
        <v>0</v>
      </c>
      <c r="L210" s="120"/>
      <c r="M210" s="125"/>
      <c r="P210" s="126">
        <f>SUM(P211:P214)</f>
        <v>0</v>
      </c>
      <c r="R210" s="126">
        <f>SUM(R211:R214)</f>
        <v>8.9385999999999997E-3</v>
      </c>
      <c r="T210" s="127">
        <f>SUM(T211:T214)</f>
        <v>0</v>
      </c>
      <c r="AR210" s="121" t="s">
        <v>81</v>
      </c>
      <c r="AT210" s="128" t="s">
        <v>71</v>
      </c>
      <c r="AU210" s="128" t="s">
        <v>77</v>
      </c>
      <c r="AY210" s="121" t="s">
        <v>121</v>
      </c>
      <c r="BK210" s="129">
        <f>SUM(BK211:BK214)</f>
        <v>0</v>
      </c>
    </row>
    <row r="211" spans="2:65" s="1" customFormat="1" ht="24.2" customHeight="1" x14ac:dyDescent="0.2">
      <c r="B211" s="31"/>
      <c r="C211" s="132" t="s">
        <v>288</v>
      </c>
      <c r="D211" s="132" t="s">
        <v>123</v>
      </c>
      <c r="E211" s="133" t="s">
        <v>486</v>
      </c>
      <c r="F211" s="134" t="s">
        <v>487</v>
      </c>
      <c r="G211" s="135" t="s">
        <v>126</v>
      </c>
      <c r="H211" s="136">
        <v>22</v>
      </c>
      <c r="I211" s="137"/>
      <c r="J211" s="138">
        <f>ROUND(I211*H211,2)</f>
        <v>0</v>
      </c>
      <c r="K211" s="139"/>
      <c r="L211" s="31"/>
      <c r="M211" s="140" t="s">
        <v>1</v>
      </c>
      <c r="N211" s="141" t="s">
        <v>37</v>
      </c>
      <c r="P211" s="142">
        <f>O211*H211</f>
        <v>0</v>
      </c>
      <c r="Q211" s="142">
        <v>4.0000000000000003E-5</v>
      </c>
      <c r="R211" s="142">
        <f>Q211*H211</f>
        <v>8.8000000000000003E-4</v>
      </c>
      <c r="S211" s="142">
        <v>0</v>
      </c>
      <c r="T211" s="143">
        <f>S211*H211</f>
        <v>0</v>
      </c>
      <c r="AR211" s="144" t="s">
        <v>198</v>
      </c>
      <c r="AT211" s="144" t="s">
        <v>123</v>
      </c>
      <c r="AU211" s="144" t="s">
        <v>81</v>
      </c>
      <c r="AY211" s="16" t="s">
        <v>121</v>
      </c>
      <c r="BE211" s="145">
        <f>IF(N211="základní",J211,0)</f>
        <v>0</v>
      </c>
      <c r="BF211" s="145">
        <f>IF(N211="snížená",J211,0)</f>
        <v>0</v>
      </c>
      <c r="BG211" s="145">
        <f>IF(N211="zákl. přenesená",J211,0)</f>
        <v>0</v>
      </c>
      <c r="BH211" s="145">
        <f>IF(N211="sníž. přenesená",J211,0)</f>
        <v>0</v>
      </c>
      <c r="BI211" s="145">
        <f>IF(N211="nulová",J211,0)</f>
        <v>0</v>
      </c>
      <c r="BJ211" s="16" t="s">
        <v>77</v>
      </c>
      <c r="BK211" s="145">
        <f>ROUND(I211*H211,2)</f>
        <v>0</v>
      </c>
      <c r="BL211" s="16" t="s">
        <v>198</v>
      </c>
      <c r="BM211" s="144" t="s">
        <v>572</v>
      </c>
    </row>
    <row r="212" spans="2:65" s="12" customFormat="1" x14ac:dyDescent="0.2">
      <c r="B212" s="146"/>
      <c r="D212" s="147" t="s">
        <v>128</v>
      </c>
      <c r="E212" s="148" t="s">
        <v>1</v>
      </c>
      <c r="F212" s="149" t="s">
        <v>573</v>
      </c>
      <c r="H212" s="150">
        <v>22</v>
      </c>
      <c r="I212" s="151"/>
      <c r="L212" s="146"/>
      <c r="M212" s="152"/>
      <c r="T212" s="153"/>
      <c r="AT212" s="148" t="s">
        <v>128</v>
      </c>
      <c r="AU212" s="148" t="s">
        <v>81</v>
      </c>
      <c r="AV212" s="12" t="s">
        <v>81</v>
      </c>
      <c r="AW212" s="12" t="s">
        <v>29</v>
      </c>
      <c r="AX212" s="12" t="s">
        <v>77</v>
      </c>
      <c r="AY212" s="148" t="s">
        <v>121</v>
      </c>
    </row>
    <row r="213" spans="2:65" s="1" customFormat="1" ht="24.2" customHeight="1" x14ac:dyDescent="0.2">
      <c r="B213" s="31"/>
      <c r="C213" s="161" t="s">
        <v>574</v>
      </c>
      <c r="D213" s="161" t="s">
        <v>185</v>
      </c>
      <c r="E213" s="162" t="s">
        <v>490</v>
      </c>
      <c r="F213" s="163" t="s">
        <v>491</v>
      </c>
      <c r="G213" s="164" t="s">
        <v>126</v>
      </c>
      <c r="H213" s="165">
        <v>26.861999999999998</v>
      </c>
      <c r="I213" s="166"/>
      <c r="J213" s="167">
        <f>ROUND(I213*H213,2)</f>
        <v>0</v>
      </c>
      <c r="K213" s="168"/>
      <c r="L213" s="169"/>
      <c r="M213" s="170" t="s">
        <v>1</v>
      </c>
      <c r="N213" s="171" t="s">
        <v>37</v>
      </c>
      <c r="P213" s="142">
        <f>O213*H213</f>
        <v>0</v>
      </c>
      <c r="Q213" s="142">
        <v>2.9999999999999997E-4</v>
      </c>
      <c r="R213" s="142">
        <f>Q213*H213</f>
        <v>8.0585999999999991E-3</v>
      </c>
      <c r="S213" s="142">
        <v>0</v>
      </c>
      <c r="T213" s="143">
        <f>S213*H213</f>
        <v>0</v>
      </c>
      <c r="AR213" s="144" t="s">
        <v>284</v>
      </c>
      <c r="AT213" s="144" t="s">
        <v>185</v>
      </c>
      <c r="AU213" s="144" t="s">
        <v>81</v>
      </c>
      <c r="AY213" s="16" t="s">
        <v>121</v>
      </c>
      <c r="BE213" s="145">
        <f>IF(N213="základní",J213,0)</f>
        <v>0</v>
      </c>
      <c r="BF213" s="145">
        <f>IF(N213="snížená",J213,0)</f>
        <v>0</v>
      </c>
      <c r="BG213" s="145">
        <f>IF(N213="zákl. přenesená",J213,0)</f>
        <v>0</v>
      </c>
      <c r="BH213" s="145">
        <f>IF(N213="sníž. přenesená",J213,0)</f>
        <v>0</v>
      </c>
      <c r="BI213" s="145">
        <f>IF(N213="nulová",J213,0)</f>
        <v>0</v>
      </c>
      <c r="BJ213" s="16" t="s">
        <v>77</v>
      </c>
      <c r="BK213" s="145">
        <f>ROUND(I213*H213,2)</f>
        <v>0</v>
      </c>
      <c r="BL213" s="16" t="s">
        <v>198</v>
      </c>
      <c r="BM213" s="144" t="s">
        <v>575</v>
      </c>
    </row>
    <row r="214" spans="2:65" s="12" customFormat="1" x14ac:dyDescent="0.2">
      <c r="B214" s="146"/>
      <c r="D214" s="147" t="s">
        <v>128</v>
      </c>
      <c r="F214" s="149" t="s">
        <v>576</v>
      </c>
      <c r="H214" s="150">
        <v>26.861999999999998</v>
      </c>
      <c r="I214" s="151"/>
      <c r="L214" s="146"/>
      <c r="M214" s="152"/>
      <c r="T214" s="153"/>
      <c r="AT214" s="148" t="s">
        <v>128</v>
      </c>
      <c r="AU214" s="148" t="s">
        <v>81</v>
      </c>
      <c r="AV214" s="12" t="s">
        <v>81</v>
      </c>
      <c r="AW214" s="12" t="s">
        <v>4</v>
      </c>
      <c r="AX214" s="12" t="s">
        <v>77</v>
      </c>
      <c r="AY214" s="148" t="s">
        <v>121</v>
      </c>
    </row>
    <row r="215" spans="2:65" s="11" customFormat="1" ht="25.9" customHeight="1" x14ac:dyDescent="0.2">
      <c r="B215" s="120"/>
      <c r="D215" s="121" t="s">
        <v>71</v>
      </c>
      <c r="E215" s="122" t="s">
        <v>325</v>
      </c>
      <c r="F215" s="122" t="s">
        <v>326</v>
      </c>
      <c r="I215" s="123"/>
      <c r="J215" s="124">
        <f>BK215</f>
        <v>0</v>
      </c>
      <c r="L215" s="120"/>
      <c r="M215" s="125"/>
      <c r="P215" s="126">
        <f>SUM(P216:P218)</f>
        <v>0</v>
      </c>
      <c r="R215" s="126">
        <f>SUM(R216:R218)</f>
        <v>0</v>
      </c>
      <c r="T215" s="127">
        <f>SUM(T216:T218)</f>
        <v>0</v>
      </c>
      <c r="AR215" s="121" t="s">
        <v>144</v>
      </c>
      <c r="AT215" s="128" t="s">
        <v>71</v>
      </c>
      <c r="AU215" s="128" t="s">
        <v>72</v>
      </c>
      <c r="AY215" s="121" t="s">
        <v>121</v>
      </c>
      <c r="BK215" s="129">
        <f>SUM(BK216:BK218)</f>
        <v>0</v>
      </c>
    </row>
    <row r="216" spans="2:65" s="1" customFormat="1" ht="16.5" customHeight="1" x14ac:dyDescent="0.2">
      <c r="B216" s="31"/>
      <c r="C216" s="132" t="s">
        <v>280</v>
      </c>
      <c r="D216" s="132" t="s">
        <v>123</v>
      </c>
      <c r="E216" s="133" t="s">
        <v>328</v>
      </c>
      <c r="F216" s="134" t="s">
        <v>329</v>
      </c>
      <c r="G216" s="135" t="s">
        <v>330</v>
      </c>
      <c r="H216" s="136">
        <v>1</v>
      </c>
      <c r="I216" s="137"/>
      <c r="J216" s="138">
        <f>ROUND(I216*H216,2)</f>
        <v>0</v>
      </c>
      <c r="K216" s="139"/>
      <c r="L216" s="31"/>
      <c r="M216" s="140" t="s">
        <v>1</v>
      </c>
      <c r="N216" s="141" t="s">
        <v>37</v>
      </c>
      <c r="P216" s="142">
        <f>O216*H216</f>
        <v>0</v>
      </c>
      <c r="Q216" s="142">
        <v>0</v>
      </c>
      <c r="R216" s="142">
        <f>Q216*H216</f>
        <v>0</v>
      </c>
      <c r="S216" s="142">
        <v>0</v>
      </c>
      <c r="T216" s="143">
        <f>S216*H216</f>
        <v>0</v>
      </c>
      <c r="AR216" s="144" t="s">
        <v>331</v>
      </c>
      <c r="AT216" s="144" t="s">
        <v>123</v>
      </c>
      <c r="AU216" s="144" t="s">
        <v>77</v>
      </c>
      <c r="AY216" s="16" t="s">
        <v>121</v>
      </c>
      <c r="BE216" s="145">
        <f>IF(N216="základní",J216,0)</f>
        <v>0</v>
      </c>
      <c r="BF216" s="145">
        <f>IF(N216="snížená",J216,0)</f>
        <v>0</v>
      </c>
      <c r="BG216" s="145">
        <f>IF(N216="zákl. přenesená",J216,0)</f>
        <v>0</v>
      </c>
      <c r="BH216" s="145">
        <f>IF(N216="sníž. přenesená",J216,0)</f>
        <v>0</v>
      </c>
      <c r="BI216" s="145">
        <f>IF(N216="nulová",J216,0)</f>
        <v>0</v>
      </c>
      <c r="BJ216" s="16" t="s">
        <v>77</v>
      </c>
      <c r="BK216" s="145">
        <f>ROUND(I216*H216,2)</f>
        <v>0</v>
      </c>
      <c r="BL216" s="16" t="s">
        <v>331</v>
      </c>
      <c r="BM216" s="144" t="s">
        <v>577</v>
      </c>
    </row>
    <row r="217" spans="2:65" s="1" customFormat="1" ht="24.2" customHeight="1" x14ac:dyDescent="0.2">
      <c r="B217" s="31"/>
      <c r="C217" s="132" t="s">
        <v>284</v>
      </c>
      <c r="D217" s="132" t="s">
        <v>123</v>
      </c>
      <c r="E217" s="133" t="s">
        <v>334</v>
      </c>
      <c r="F217" s="134" t="s">
        <v>335</v>
      </c>
      <c r="G217" s="135" t="s">
        <v>336</v>
      </c>
      <c r="H217" s="136">
        <v>1</v>
      </c>
      <c r="I217" s="137"/>
      <c r="J217" s="138">
        <f>ROUND(I217*H217,2)</f>
        <v>0</v>
      </c>
      <c r="K217" s="139"/>
      <c r="L217" s="31"/>
      <c r="M217" s="140" t="s">
        <v>1</v>
      </c>
      <c r="N217" s="141" t="s">
        <v>37</v>
      </c>
      <c r="P217" s="142">
        <f>O217*H217</f>
        <v>0</v>
      </c>
      <c r="Q217" s="142">
        <v>0</v>
      </c>
      <c r="R217" s="142">
        <f>Q217*H217</f>
        <v>0</v>
      </c>
      <c r="S217" s="142">
        <v>0</v>
      </c>
      <c r="T217" s="143">
        <f>S217*H217</f>
        <v>0</v>
      </c>
      <c r="AR217" s="144" t="s">
        <v>331</v>
      </c>
      <c r="AT217" s="144" t="s">
        <v>123</v>
      </c>
      <c r="AU217" s="144" t="s">
        <v>77</v>
      </c>
      <c r="AY217" s="16" t="s">
        <v>121</v>
      </c>
      <c r="BE217" s="145">
        <f>IF(N217="základní",J217,0)</f>
        <v>0</v>
      </c>
      <c r="BF217" s="145">
        <f>IF(N217="snížená",J217,0)</f>
        <v>0</v>
      </c>
      <c r="BG217" s="145">
        <f>IF(N217="zákl. přenesená",J217,0)</f>
        <v>0</v>
      </c>
      <c r="BH217" s="145">
        <f>IF(N217="sníž. přenesená",J217,0)</f>
        <v>0</v>
      </c>
      <c r="BI217" s="145">
        <f>IF(N217="nulová",J217,0)</f>
        <v>0</v>
      </c>
      <c r="BJ217" s="16" t="s">
        <v>77</v>
      </c>
      <c r="BK217" s="145">
        <f>ROUND(I217*H217,2)</f>
        <v>0</v>
      </c>
      <c r="BL217" s="16" t="s">
        <v>331</v>
      </c>
      <c r="BM217" s="144" t="s">
        <v>578</v>
      </c>
    </row>
    <row r="218" spans="2:65" s="1" customFormat="1" ht="16.5" customHeight="1" x14ac:dyDescent="0.2">
      <c r="B218" s="31"/>
      <c r="C218" s="132" t="s">
        <v>459</v>
      </c>
      <c r="D218" s="132" t="s">
        <v>123</v>
      </c>
      <c r="E218" s="133" t="s">
        <v>339</v>
      </c>
      <c r="F218" s="134" t="s">
        <v>340</v>
      </c>
      <c r="G218" s="135" t="s">
        <v>336</v>
      </c>
      <c r="H218" s="136">
        <v>1</v>
      </c>
      <c r="I218" s="137"/>
      <c r="J218" s="138">
        <f>ROUND(I218*H218,2)</f>
        <v>0</v>
      </c>
      <c r="K218" s="139"/>
      <c r="L218" s="31"/>
      <c r="M218" s="178" t="s">
        <v>1</v>
      </c>
      <c r="N218" s="179" t="s">
        <v>37</v>
      </c>
      <c r="O218" s="180"/>
      <c r="P218" s="181">
        <f>O218*H218</f>
        <v>0</v>
      </c>
      <c r="Q218" s="181">
        <v>0</v>
      </c>
      <c r="R218" s="181">
        <f>Q218*H218</f>
        <v>0</v>
      </c>
      <c r="S218" s="181">
        <v>0</v>
      </c>
      <c r="T218" s="182">
        <f>S218*H218</f>
        <v>0</v>
      </c>
      <c r="AR218" s="144" t="s">
        <v>331</v>
      </c>
      <c r="AT218" s="144" t="s">
        <v>123</v>
      </c>
      <c r="AU218" s="144" t="s">
        <v>77</v>
      </c>
      <c r="AY218" s="16" t="s">
        <v>121</v>
      </c>
      <c r="BE218" s="145">
        <f>IF(N218="základní",J218,0)</f>
        <v>0</v>
      </c>
      <c r="BF218" s="145">
        <f>IF(N218="snížená",J218,0)</f>
        <v>0</v>
      </c>
      <c r="BG218" s="145">
        <f>IF(N218="zákl. přenesená",J218,0)</f>
        <v>0</v>
      </c>
      <c r="BH218" s="145">
        <f>IF(N218="sníž. přenesená",J218,0)</f>
        <v>0</v>
      </c>
      <c r="BI218" s="145">
        <f>IF(N218="nulová",J218,0)</f>
        <v>0</v>
      </c>
      <c r="BJ218" s="16" t="s">
        <v>77</v>
      </c>
      <c r="BK218" s="145">
        <f>ROUND(I218*H218,2)</f>
        <v>0</v>
      </c>
      <c r="BL218" s="16" t="s">
        <v>331</v>
      </c>
      <c r="BM218" s="144" t="s">
        <v>579</v>
      </c>
    </row>
    <row r="219" spans="2:65" s="1" customFormat="1" ht="6.95" customHeight="1" x14ac:dyDescent="0.2">
      <c r="B219" s="43"/>
      <c r="C219" s="44"/>
      <c r="D219" s="44"/>
      <c r="E219" s="44"/>
      <c r="F219" s="44"/>
      <c r="G219" s="44"/>
      <c r="H219" s="44"/>
      <c r="I219" s="44"/>
      <c r="J219" s="44"/>
      <c r="K219" s="44"/>
      <c r="L219" s="31"/>
    </row>
  </sheetData>
  <sheetProtection algorithmName="SHA-512" hashValue="JIgR+BWdh3LqeQuXHQwJw/FWQs5t6zCJwb6EafDleSBIMtgwbvE1sRguH3d0iyhGLYpc+J1Ptabdhs8Qxw1P0A==" saltValue="A2slaTW4v+SV43gXFdIsc+gaFb6+KstsZWV77zdyrBTvNNPfcOe2UjaeG0342vQUjFePaI7BdohWkPye71w5dQ==" spinCount="100000" sheet="1" objects="1" scenarios="1" formatColumns="0" formatRows="0" autoFilter="0"/>
  <autoFilter ref="C126:K218"/>
  <mergeCells count="9">
    <mergeCell ref="E87:H87"/>
    <mergeCell ref="E117:H117"/>
    <mergeCell ref="E119:H119"/>
    <mergeCell ref="L2:V2"/>
    <mergeCell ref="E7:H7"/>
    <mergeCell ref="E9:H9"/>
    <mergeCell ref="E18:H18"/>
    <mergeCell ref="E27:H27"/>
    <mergeCell ref="E85:H85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10</vt:i4>
      </vt:variant>
    </vt:vector>
  </HeadingPairs>
  <TitlesOfParts>
    <vt:vector size="15" baseType="lpstr">
      <vt:lpstr>Rekapitulace stavby</vt:lpstr>
      <vt:lpstr>1 - Hlavní trasa chodníku...</vt:lpstr>
      <vt:lpstr>2 - Vchody do domů čp. 17...</vt:lpstr>
      <vt:lpstr>3 - Chodník čp. 1602</vt:lpstr>
      <vt:lpstr>4 - Chodník čp. 1604</vt:lpstr>
      <vt:lpstr>'1 - Hlavní trasa chodníku...'!Názvy_tisku</vt:lpstr>
      <vt:lpstr>'2 - Vchody do domů čp. 17...'!Názvy_tisku</vt:lpstr>
      <vt:lpstr>'3 - Chodník čp. 1602'!Názvy_tisku</vt:lpstr>
      <vt:lpstr>'4 - Chodník čp. 1604'!Názvy_tisku</vt:lpstr>
      <vt:lpstr>'Rekapitulace stavby'!Názvy_tisku</vt:lpstr>
      <vt:lpstr>'1 - Hlavní trasa chodníku...'!Oblast_tisku</vt:lpstr>
      <vt:lpstr>'2 - Vchody do domů čp. 17...'!Oblast_tisku</vt:lpstr>
      <vt:lpstr>'3 - Chodník čp. 1602'!Oblast_tisku</vt:lpstr>
      <vt:lpstr>'4 - Chodník čp. 1604'!Oblast_tisku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Tůmová</dc:creator>
  <cp:lastModifiedBy>Pavlína Tůmová</cp:lastModifiedBy>
  <dcterms:created xsi:type="dcterms:W3CDTF">2023-04-05T15:19:29Z</dcterms:created>
  <dcterms:modified xsi:type="dcterms:W3CDTF">2023-04-06T06:42:04Z</dcterms:modified>
</cp:coreProperties>
</file>